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0-2023\BDD\N3\განხილვისთვის\სამუშაო\"/>
    </mc:Choice>
  </mc:AlternateContent>
  <bookViews>
    <workbookView xWindow="0" yWindow="0" windowWidth="28800" windowHeight="12330" tabRatio="776" firstSheet="1" activeTab="1"/>
  </bookViews>
  <sheets>
    <sheet name="დანართი N3.2" sheetId="7" state="hidden" r:id="rId1"/>
    <sheet name="დანართი N3.2 (ახალი ჭერის ფარგ)" sheetId="8" r:id="rId2"/>
  </sheets>
  <definedNames>
    <definedName name="_xlnm._FilterDatabase" localSheetId="1" hidden="1">'დანართი N3.2 (ახალი ჭერის ფარგ)'!$A$8:$AA$58</definedName>
    <definedName name="_xlnm.Print_Area" localSheetId="0">'დანართი N3.2'!$A$1:$T$381</definedName>
    <definedName name="_xlnm.Print_Area" localSheetId="1">'დანართი N3.2 (ახალი ჭერის ფარგ)'!$B$1:$AF$58</definedName>
  </definedNames>
  <calcPr calcId="162913"/>
</workbook>
</file>

<file path=xl/calcChain.xml><?xml version="1.0" encoding="utf-8"?>
<calcChain xmlns="http://schemas.openxmlformats.org/spreadsheetml/2006/main">
  <c r="AE6" i="8" l="1"/>
  <c r="AC6" i="8" l="1"/>
  <c r="AE56" i="8" l="1"/>
  <c r="AD56" i="8"/>
  <c r="AE52" i="8"/>
  <c r="AE10" i="8" s="1"/>
  <c r="AD52" i="8"/>
  <c r="AE34" i="8"/>
  <c r="AD34" i="8"/>
  <c r="AE33" i="8"/>
  <c r="AD33" i="8"/>
  <c r="AE20" i="8"/>
  <c r="AD20" i="8"/>
  <c r="AE19" i="8"/>
  <c r="AD19" i="8"/>
  <c r="AD13" i="8"/>
  <c r="AE14" i="8"/>
  <c r="AD14" i="8"/>
  <c r="AE13" i="8"/>
  <c r="AE12" i="8"/>
  <c r="AD12" i="8"/>
  <c r="AE11" i="8"/>
  <c r="AD11" i="8"/>
  <c r="AC56" i="8"/>
  <c r="AC52" i="8"/>
  <c r="AC34" i="8"/>
  <c r="AC33" i="8"/>
  <c r="AC20" i="8"/>
  <c r="AC19" i="8"/>
  <c r="AC13" i="8"/>
  <c r="AC14" i="8"/>
  <c r="AC12" i="8"/>
  <c r="AC11" i="8"/>
  <c r="AC10" i="8" l="1"/>
  <c r="AD10" i="8"/>
  <c r="AC9" i="8"/>
  <c r="AD9" i="8"/>
  <c r="AD6" i="8" s="1"/>
  <c r="AE9" i="8"/>
  <c r="AI17" i="8" l="1"/>
  <c r="AJ17" i="8" s="1"/>
  <c r="AG17" i="8"/>
  <c r="AH17" i="8" s="1"/>
  <c r="R17" i="8" l="1"/>
  <c r="R34" i="8" l="1"/>
  <c r="R33" i="8"/>
  <c r="R20" i="8"/>
  <c r="R19" i="8"/>
  <c r="V9" i="8"/>
  <c r="V8" i="8" s="1"/>
  <c r="R56" i="8"/>
  <c r="R55" i="8"/>
  <c r="R52" i="8"/>
  <c r="R14" i="8"/>
  <c r="R13" i="8"/>
  <c r="R12" i="8"/>
  <c r="R11" i="8"/>
  <c r="R10" i="8" l="1"/>
  <c r="R9" i="8"/>
  <c r="AH9" i="8" s="1"/>
  <c r="U55" i="8"/>
  <c r="U51" i="8"/>
  <c r="Z16" i="8" l="1"/>
  <c r="L54" i="8"/>
  <c r="L50" i="8"/>
  <c r="L32" i="8"/>
  <c r="L31" i="8"/>
  <c r="L18" i="8"/>
  <c r="L17" i="8"/>
  <c r="L12" i="8"/>
  <c r="L11" i="8"/>
  <c r="L10" i="8"/>
  <c r="L9" i="8"/>
  <c r="L57" i="8" l="1"/>
  <c r="L58" i="8"/>
  <c r="T56" i="8" l="1"/>
  <c r="T52" i="8"/>
  <c r="T34" i="8"/>
  <c r="T33" i="8"/>
  <c r="T20" i="8"/>
  <c r="T19" i="8"/>
  <c r="T14" i="8"/>
  <c r="T13" i="8"/>
  <c r="T12" i="8"/>
  <c r="T11" i="8"/>
  <c r="M58" i="8"/>
  <c r="M57" i="8"/>
  <c r="O56" i="8"/>
  <c r="N56" i="8"/>
  <c r="M56" i="8" s="1"/>
  <c r="N55" i="8"/>
  <c r="M55" i="8" s="1"/>
  <c r="M54" i="8"/>
  <c r="M53" i="8"/>
  <c r="O52" i="8"/>
  <c r="N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O34" i="8"/>
  <c r="N34" i="8"/>
  <c r="O33" i="8"/>
  <c r="N33" i="8"/>
  <c r="M33" i="8" s="1"/>
  <c r="M32" i="8"/>
  <c r="M31" i="8"/>
  <c r="M30" i="8"/>
  <c r="M29" i="8"/>
  <c r="M28" i="8"/>
  <c r="M27" i="8"/>
  <c r="M26" i="8"/>
  <c r="M25" i="8"/>
  <c r="M24" i="8"/>
  <c r="N23" i="8"/>
  <c r="N19" i="8" s="1"/>
  <c r="M23" i="8"/>
  <c r="M22" i="8"/>
  <c r="M21" i="8"/>
  <c r="O20" i="8"/>
  <c r="N20" i="8"/>
  <c r="O19" i="8"/>
  <c r="M18" i="8"/>
  <c r="M17" i="8"/>
  <c r="M16" i="8"/>
  <c r="M15" i="8"/>
  <c r="O14" i="8"/>
  <c r="N14" i="8"/>
  <c r="N10" i="8" s="1"/>
  <c r="O13" i="8"/>
  <c r="M13" i="8" s="1"/>
  <c r="N13" i="8"/>
  <c r="O12" i="8"/>
  <c r="N12" i="8"/>
  <c r="M12" i="8" s="1"/>
  <c r="O11" i="8"/>
  <c r="N11" i="8"/>
  <c r="T9" i="8" l="1"/>
  <c r="M34" i="8"/>
  <c r="M52" i="8"/>
  <c r="T10" i="8"/>
  <c r="M11" i="8"/>
  <c r="O10" i="8"/>
  <c r="M10" i="8" s="1"/>
  <c r="M19" i="8"/>
  <c r="O9" i="8"/>
  <c r="M14" i="8"/>
  <c r="M20" i="8"/>
  <c r="N9" i="8"/>
  <c r="M9" i="8" l="1"/>
  <c r="G19" i="8"/>
  <c r="H19" i="8"/>
  <c r="K19" i="8"/>
  <c r="P19" i="8"/>
  <c r="S19" i="8"/>
  <c r="J19" i="8"/>
  <c r="Q28" i="8"/>
  <c r="I28" i="8"/>
  <c r="E28" i="8"/>
  <c r="F24" i="8" l="1"/>
  <c r="F23" i="8"/>
  <c r="F18" i="8"/>
  <c r="U18" i="8" s="1"/>
  <c r="F17" i="8"/>
  <c r="U17" i="8" s="1"/>
  <c r="Q58" i="8" l="1"/>
  <c r="I58" i="8"/>
  <c r="E58" i="8"/>
  <c r="Q57" i="8"/>
  <c r="I57" i="8"/>
  <c r="E57" i="8"/>
  <c r="S56" i="8"/>
  <c r="P56" i="8"/>
  <c r="K56" i="8"/>
  <c r="J56" i="8"/>
  <c r="H56" i="8"/>
  <c r="G56" i="8"/>
  <c r="F56" i="8"/>
  <c r="Q55" i="8"/>
  <c r="I55" i="8"/>
  <c r="E55" i="8"/>
  <c r="Q54" i="8"/>
  <c r="I54" i="8"/>
  <c r="E54" i="8"/>
  <c r="Q53" i="8"/>
  <c r="I53" i="8"/>
  <c r="E53" i="8"/>
  <c r="S52" i="8"/>
  <c r="P52" i="8"/>
  <c r="K52" i="8"/>
  <c r="J52" i="8"/>
  <c r="H52" i="8"/>
  <c r="G52" i="8"/>
  <c r="F52" i="8"/>
  <c r="Q51" i="8"/>
  <c r="I51" i="8"/>
  <c r="E51" i="8"/>
  <c r="Q50" i="8"/>
  <c r="I50" i="8"/>
  <c r="E50" i="8"/>
  <c r="Q49" i="8"/>
  <c r="I49" i="8"/>
  <c r="E49" i="8"/>
  <c r="Q48" i="8"/>
  <c r="I48" i="8"/>
  <c r="E48" i="8"/>
  <c r="Q47" i="8"/>
  <c r="I47" i="8"/>
  <c r="E47" i="8"/>
  <c r="Q46" i="8"/>
  <c r="I46" i="8"/>
  <c r="E46" i="8"/>
  <c r="Q45" i="8"/>
  <c r="I45" i="8"/>
  <c r="E45" i="8"/>
  <c r="Q44" i="8"/>
  <c r="I44" i="8"/>
  <c r="E44" i="8"/>
  <c r="Q43" i="8"/>
  <c r="I43" i="8"/>
  <c r="E43" i="8"/>
  <c r="Q42" i="8"/>
  <c r="I42" i="8"/>
  <c r="E42" i="8"/>
  <c r="Q41" i="8"/>
  <c r="I41" i="8"/>
  <c r="E41" i="8"/>
  <c r="Q40" i="8"/>
  <c r="I40" i="8"/>
  <c r="E40" i="8"/>
  <c r="Q39" i="8"/>
  <c r="I39" i="8"/>
  <c r="E39" i="8"/>
  <c r="Q38" i="8"/>
  <c r="I38" i="8"/>
  <c r="E38" i="8"/>
  <c r="Q37" i="8"/>
  <c r="I37" i="8"/>
  <c r="E37" i="8"/>
  <c r="Q36" i="8"/>
  <c r="I36" i="8"/>
  <c r="E36" i="8"/>
  <c r="Q35" i="8"/>
  <c r="I35" i="8"/>
  <c r="E35" i="8"/>
  <c r="S34" i="8"/>
  <c r="P34" i="8"/>
  <c r="K34" i="8"/>
  <c r="J34" i="8"/>
  <c r="H34" i="8"/>
  <c r="G34" i="8"/>
  <c r="F34" i="8"/>
  <c r="S33" i="8"/>
  <c r="P33" i="8"/>
  <c r="K33" i="8"/>
  <c r="J33" i="8"/>
  <c r="H33" i="8"/>
  <c r="G33" i="8"/>
  <c r="F33" i="8"/>
  <c r="U33" i="8" s="1"/>
  <c r="Q32" i="8"/>
  <c r="I32" i="8"/>
  <c r="F32" i="8"/>
  <c r="E32" i="8" s="1"/>
  <c r="Q31" i="8"/>
  <c r="I31" i="8"/>
  <c r="E31" i="8"/>
  <c r="Q30" i="8"/>
  <c r="I30" i="8"/>
  <c r="E30" i="8"/>
  <c r="Q29" i="8"/>
  <c r="I29" i="8"/>
  <c r="E29" i="8"/>
  <c r="Q27" i="8"/>
  <c r="I27" i="8"/>
  <c r="E27" i="8"/>
  <c r="Q26" i="8"/>
  <c r="I26" i="8"/>
  <c r="E26" i="8"/>
  <c r="Q25" i="8"/>
  <c r="I25" i="8"/>
  <c r="E25" i="8"/>
  <c r="Q24" i="8"/>
  <c r="I24" i="8"/>
  <c r="E24" i="8"/>
  <c r="Q23" i="8"/>
  <c r="I23" i="8"/>
  <c r="E23" i="8"/>
  <c r="Q22" i="8"/>
  <c r="I22" i="8"/>
  <c r="E22" i="8"/>
  <c r="Q21" i="8"/>
  <c r="I21" i="8"/>
  <c r="E21" i="8"/>
  <c r="S20" i="8"/>
  <c r="P20" i="8"/>
  <c r="K20" i="8"/>
  <c r="J20" i="8"/>
  <c r="H20" i="8"/>
  <c r="G20" i="8"/>
  <c r="F20" i="8"/>
  <c r="Q18" i="8"/>
  <c r="I18" i="8"/>
  <c r="E18" i="8"/>
  <c r="Q17" i="8"/>
  <c r="I17" i="8"/>
  <c r="E17" i="8"/>
  <c r="Q16" i="8"/>
  <c r="I16" i="8"/>
  <c r="E16" i="8"/>
  <c r="Q15" i="8"/>
  <c r="I15" i="8"/>
  <c r="E15" i="8"/>
  <c r="S14" i="8"/>
  <c r="P14" i="8"/>
  <c r="K14" i="8"/>
  <c r="J14" i="8"/>
  <c r="H14" i="8"/>
  <c r="G14" i="8"/>
  <c r="F14" i="8"/>
  <c r="S13" i="8"/>
  <c r="P13" i="8"/>
  <c r="K13" i="8"/>
  <c r="J13" i="8"/>
  <c r="H13" i="8"/>
  <c r="G13" i="8"/>
  <c r="F13" i="8"/>
  <c r="U13" i="8" s="1"/>
  <c r="S12" i="8"/>
  <c r="P12" i="8"/>
  <c r="K12" i="8"/>
  <c r="J12" i="8"/>
  <c r="H12" i="8"/>
  <c r="G12" i="8"/>
  <c r="F12" i="8"/>
  <c r="S11" i="8"/>
  <c r="P11" i="8"/>
  <c r="K11" i="8"/>
  <c r="J11" i="8"/>
  <c r="H11" i="8"/>
  <c r="G11" i="8"/>
  <c r="F11" i="8"/>
  <c r="K9" i="8" l="1"/>
  <c r="H9" i="8"/>
  <c r="S9" i="8"/>
  <c r="H10" i="8"/>
  <c r="S10" i="8"/>
  <c r="F19" i="8"/>
  <c r="U19" i="8" s="1"/>
  <c r="E13" i="8"/>
  <c r="P9" i="8"/>
  <c r="E14" i="8"/>
  <c r="K10" i="8"/>
  <c r="P10" i="8"/>
  <c r="G9" i="8"/>
  <c r="I33" i="8"/>
  <c r="I34" i="8"/>
  <c r="I52" i="8"/>
  <c r="I56" i="8"/>
  <c r="G10" i="8"/>
  <c r="I19" i="8"/>
  <c r="Q33" i="8"/>
  <c r="Q34" i="8"/>
  <c r="Q52" i="8"/>
  <c r="Q56" i="8"/>
  <c r="E20" i="8"/>
  <c r="Q13" i="8"/>
  <c r="Q14" i="8"/>
  <c r="I20" i="8"/>
  <c r="E33" i="8"/>
  <c r="E34" i="8"/>
  <c r="E52" i="8"/>
  <c r="E56" i="8"/>
  <c r="I13" i="8"/>
  <c r="I14" i="8"/>
  <c r="Q19" i="8"/>
  <c r="Q20" i="8"/>
  <c r="Q11" i="8"/>
  <c r="Q12" i="8"/>
  <c r="I11" i="8"/>
  <c r="I12" i="8"/>
  <c r="E11" i="8"/>
  <c r="E12" i="8"/>
  <c r="J9" i="8"/>
  <c r="F10" i="8"/>
  <c r="J10" i="8"/>
  <c r="E335" i="7"/>
  <c r="E345" i="7"/>
  <c r="I352" i="7"/>
  <c r="E352" i="7"/>
  <c r="E364" i="7"/>
  <c r="Q368" i="7"/>
  <c r="M368" i="7"/>
  <c r="I368" i="7"/>
  <c r="Q9" i="8" l="1"/>
  <c r="I9" i="8"/>
  <c r="I10" i="8"/>
  <c r="E19" i="8"/>
  <c r="F9" i="8"/>
  <c r="E10" i="8"/>
  <c r="Q10" i="8"/>
  <c r="R64" i="7"/>
  <c r="R65" i="7"/>
  <c r="N64" i="7"/>
  <c r="N65" i="7"/>
  <c r="R66" i="7"/>
  <c r="N66" i="7"/>
  <c r="J64" i="7"/>
  <c r="J65" i="7"/>
  <c r="F64" i="7"/>
  <c r="F65" i="7"/>
  <c r="J66" i="7"/>
  <c r="F66" i="7"/>
  <c r="AA9" i="8" l="1"/>
  <c r="U9" i="8"/>
  <c r="X9" i="8"/>
  <c r="E9" i="8"/>
  <c r="V7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J110" i="7" l="1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R19" i="7" l="1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sharedStrings.xml><?xml version="1.0" encoding="utf-8"?>
<sst xmlns="http://schemas.openxmlformats.org/spreadsheetml/2006/main" count="731" uniqueCount="487">
  <si>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</si>
  <si>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</si>
  <si>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</si>
  <si>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</si>
  <si>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</si>
  <si>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</si>
  <si>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</si>
  <si>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</si>
  <si>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</si>
  <si>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</si>
  <si>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</si>
  <si>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</si>
  <si>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</si>
  <si>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</si>
  <si>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</si>
  <si>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</si>
  <si>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</si>
  <si>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</si>
  <si>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</si>
  <si>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</si>
  <si>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</si>
  <si>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</si>
  <si>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</si>
  <si>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</si>
  <si>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</si>
  <si>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</si>
  <si>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</si>
  <si>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</si>
  <si>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</si>
  <si>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</si>
  <si>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</si>
  <si>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</si>
  <si>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</si>
  <si>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</si>
  <si>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</si>
  <si>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</si>
  <si>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</si>
  <si>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</si>
  <si>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</si>
  <si>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</si>
  <si>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</si>
  <si>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</si>
  <si>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</si>
  <si>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</si>
  <si>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</si>
  <si>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</si>
  <si>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</si>
  <si>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</si>
  <si>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</si>
  <si>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</si>
  <si>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</si>
  <si>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</si>
  <si>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</si>
  <si>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</si>
  <si>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</si>
  <si>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</si>
  <si>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</si>
  <si>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</si>
  <si>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</si>
  <si>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</si>
  <si>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</si>
  <si>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</si>
  <si>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</si>
  <si>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</si>
  <si>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</si>
  <si>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</si>
  <si>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</si>
  <si>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</si>
  <si>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</si>
  <si>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</si>
  <si>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</si>
  <si>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</si>
  <si>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</si>
  <si>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</si>
  <si>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</si>
  <si>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</si>
  <si>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</si>
  <si>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</si>
  <si>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</si>
  <si>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</si>
  <si>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</si>
  <si>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</si>
  <si>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</si>
  <si>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</si>
  <si>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</si>
  <si>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</si>
  <si>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</si>
  <si>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</si>
  <si>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</si>
  <si>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</si>
  <si>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</si>
  <si>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</si>
  <si>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</si>
  <si>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</si>
  <si>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</si>
  <si>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</si>
  <si>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</si>
  <si>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</si>
  <si>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</si>
  <si>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</si>
  <si>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</si>
  <si>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</si>
  <si>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</si>
  <si>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</si>
  <si>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</si>
  <si>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</si>
  <si>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</si>
  <si>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</si>
  <si>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</si>
  <si>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</si>
  <si>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</si>
  <si>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</si>
  <si>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</si>
  <si>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</si>
  <si>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</si>
  <si>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</si>
  <si>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</si>
  <si>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</si>
  <si>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</si>
  <si>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</si>
  <si>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</si>
  <si>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</si>
  <si>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</si>
  <si>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</si>
  <si>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</si>
  <si>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</si>
  <si>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</si>
  <si>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</si>
  <si>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</si>
  <si>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</si>
  <si>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</si>
  <si>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</si>
  <si>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</si>
  <si>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</si>
  <si>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</si>
  <si>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</si>
  <si>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</si>
  <si>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</si>
  <si>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</si>
  <si>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</si>
  <si>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</si>
  <si>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</si>
  <si>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</si>
  <si>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</si>
  <si>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</si>
  <si>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</si>
  <si>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</si>
  <si>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</si>
  <si>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</si>
  <si>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</si>
  <si>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</si>
  <si>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</si>
  <si>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</si>
  <si>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</si>
  <si>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</si>
  <si>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</si>
  <si>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</si>
  <si>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</si>
  <si>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</si>
  <si>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</si>
  <si>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</si>
  <si>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</si>
  <si>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</si>
  <si>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</si>
  <si>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</si>
  <si>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</si>
  <si>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</si>
  <si>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</si>
  <si>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</si>
  <si>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</si>
  <si>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</si>
  <si>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</si>
  <si>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</si>
  <si>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</si>
  <si>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</si>
  <si>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</si>
  <si>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</si>
  <si>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</si>
  <si>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</si>
  <si>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</si>
  <si>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</si>
  <si>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</si>
  <si>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</si>
  <si>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</si>
  <si>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</si>
  <si>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</si>
  <si>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</si>
  <si>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</si>
  <si>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</si>
  <si>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</si>
  <si>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</si>
  <si>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</si>
  <si>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</si>
  <si>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</si>
  <si>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</si>
  <si>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</si>
  <si>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</si>
  <si>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</si>
  <si>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</si>
  <si>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</si>
  <si>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</si>
  <si>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</si>
  <si>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</si>
  <si>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</si>
  <si>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</si>
  <si>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</si>
  <si>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</si>
  <si>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</si>
  <si>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</si>
  <si>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</si>
  <si>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</si>
  <si>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</si>
  <si>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</si>
  <si>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</si>
  <si>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</si>
  <si>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</si>
  <si>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</si>
  <si>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</si>
  <si>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</si>
  <si>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</si>
  <si>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</si>
  <si>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</si>
  <si>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</si>
  <si>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</si>
  <si>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</si>
  <si>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</si>
  <si>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</si>
  <si>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</si>
  <si>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</si>
  <si>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</si>
  <si>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</si>
  <si>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</si>
  <si>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</si>
  <si>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</si>
  <si>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</si>
  <si>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</si>
  <si>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</si>
  <si>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</si>
  <si>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</si>
  <si>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</si>
  <si>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</si>
  <si>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</si>
  <si>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</si>
  <si>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</si>
  <si>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</si>
  <si>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</si>
  <si>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</si>
  <si>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</si>
  <si>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</si>
  <si>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</si>
  <si>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</si>
  <si>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</si>
  <si>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</si>
  <si>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</si>
  <si>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</si>
  <si>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</si>
  <si>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</si>
  <si>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</si>
  <si>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</si>
  <si>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</si>
  <si>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</si>
  <si>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</si>
  <si>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</si>
  <si>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</si>
  <si>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</si>
  <si>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</si>
  <si>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</si>
  <si>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</si>
  <si>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</si>
  <si>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</si>
  <si>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</si>
  <si>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</si>
  <si>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</si>
  <si>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</si>
  <si>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</si>
  <si>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</si>
  <si>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</si>
  <si>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</si>
  <si>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</si>
  <si>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</si>
  <si>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</si>
  <si>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</si>
  <si>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</si>
  <si>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</si>
  <si>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</si>
  <si>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</si>
  <si>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</si>
  <si>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</si>
  <si>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</si>
  <si>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</si>
  <si>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</si>
  <si>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</si>
  <si>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</si>
  <si>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</si>
  <si>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</si>
  <si>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</si>
  <si>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</si>
  <si>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</si>
  <si>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</si>
  <si>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</si>
  <si>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</si>
  <si>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</si>
  <si>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</si>
  <si>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</si>
  <si>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</si>
  <si>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</si>
  <si>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</si>
  <si>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</si>
  <si>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</si>
  <si>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</si>
  <si>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</si>
  <si>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</si>
  <si>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</si>
  <si>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</si>
  <si>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</si>
  <si>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</si>
  <si>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</si>
  <si>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</si>
  <si>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</si>
  <si>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</si>
  <si>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</si>
  <si>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</si>
  <si>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</si>
  <si>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</si>
  <si>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</si>
  <si>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</si>
  <si>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</si>
  <si>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</si>
  <si>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</si>
  <si>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</si>
  <si>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</si>
  <si>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</si>
  <si>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</si>
  <si>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</si>
  <si>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</si>
  <si>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</si>
  <si>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</si>
  <si>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</si>
  <si>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</si>
  <si>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</si>
  <si>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</si>
  <si>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</si>
  <si>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</si>
  <si>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</si>
  <si>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</si>
  <si>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</si>
  <si>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</si>
  <si>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</si>
  <si>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</si>
  <si>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</si>
  <si>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</si>
  <si>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</si>
  <si>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</si>
  <si>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</si>
  <si>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</si>
  <si>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</si>
  <si>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</si>
  <si>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</si>
  <si>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</si>
  <si>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</si>
  <si>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</si>
  <si>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</si>
  <si>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</si>
  <si>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</si>
  <si>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</si>
  <si>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</si>
  <si>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</si>
  <si>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</si>
  <si>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</si>
  <si>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</si>
  <si>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</si>
  <si>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</si>
  <si>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</si>
  <si>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</si>
  <si>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</si>
  <si>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</si>
  <si>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</si>
  <si>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</si>
  <si>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</si>
  <si>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</si>
  <si>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</si>
  <si>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</si>
  <si>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</si>
  <si>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</si>
  <si>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</si>
  <si>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</si>
  <si>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</si>
  <si>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</si>
  <si>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</si>
  <si>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</si>
  <si>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</si>
  <si>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</si>
  <si>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</si>
  <si>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</si>
  <si>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</si>
  <si>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</si>
  <si>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</si>
  <si>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</si>
  <si>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</si>
  <si>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</si>
  <si>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</si>
  <si>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</si>
  <si>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</si>
  <si>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</si>
  <si>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</si>
  <si>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</si>
  <si>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</si>
  <si>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</si>
  <si>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</si>
  <si>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</si>
  <si>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</si>
  <si>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</si>
  <si>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</si>
  <si>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</si>
  <si>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</si>
  <si>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</si>
  <si>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</si>
  <si>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</si>
  <si>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</si>
  <si>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</si>
  <si>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</si>
  <si>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</si>
  <si>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</si>
  <si>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</si>
  <si>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</si>
  <si>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</si>
  <si>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</si>
  <si>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</si>
  <si>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</si>
  <si>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</si>
  <si>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</si>
  <si>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</si>
  <si>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</si>
  <si>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</si>
  <si>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</si>
  <si>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</si>
  <si>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</si>
  <si>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</si>
  <si>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</si>
  <si>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</si>
  <si>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</si>
  <si>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</si>
  <si>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</si>
  <si>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</si>
  <si>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</si>
  <si>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</si>
  <si>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</si>
  <si>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</si>
  <si>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</si>
  <si>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</si>
  <si>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</si>
  <si>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</si>
  <si>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</si>
  <si>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</si>
  <si>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</si>
  <si>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</si>
  <si>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</si>
  <si>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</si>
  <si>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</si>
  <si>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</si>
  <si>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</si>
  <si>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</si>
  <si>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</si>
  <si>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</si>
  <si>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27 02 05</t>
  </si>
  <si>
    <t>27 02</t>
  </si>
  <si>
    <t>27 02 01</t>
  </si>
  <si>
    <t>27 02 02</t>
  </si>
  <si>
    <t>27 02 03</t>
  </si>
  <si>
    <t>27 02 04</t>
  </si>
  <si>
    <t>მ.შ. სოფლის განვითარების 2018-2020 წლების სამოქმედო გეგმის (RDAP 2018-2020) აქტივობა 2.2.27</t>
  </si>
  <si>
    <t>2020-2023 წლებისთვის  საშუალოვადიანი ბიუჯეტი</t>
  </si>
  <si>
    <t>2019 წლის დამტკიცებული</t>
  </si>
  <si>
    <t>2020 წელი ჭერის ფარგლებში</t>
  </si>
  <si>
    <t>a</t>
  </si>
  <si>
    <t>სხვაობა MOF-სა და 2019 დამტკ.</t>
  </si>
  <si>
    <t>განმარტებები</t>
  </si>
  <si>
    <t>გათვლილია 483000 ათას ბენეფიციარზე, შტატგარეშეების ანაზღაურებით, საშუალოდ 60 ლარზე თითო ბენეფიციარი, თვეში საშუალოდ 29 მლნ.</t>
  </si>
  <si>
    <t xml:space="preserve">გათვლილია 166200 ბენეფიციარზე, მკვეთრი, მნიშვნელოვანი, ზომიერად გამოხატული შშმ პირებისთვის და  შშმ ბავშვებისთვის 20 ლარიანი მატება ივნისის თვიდან და ომის ვეტერანების დამატებით 6 მლნ. ლარი </t>
  </si>
  <si>
    <t xml:space="preserve">გათვალისწინებულია კომპენსაციის კანონში შეტანილი ცვლილებები. კერძოდ,  თავდაცვის სპეც.წოდებებით 27000 ლარი თვეში წლიურად - 326400 ლარი, გარემოს გარდაცვლილები -7 პირი - 84000 ლარი, სსდს გარდაცვალილი 2 თანამშრომელი და ივნისიდან პენსიის ზრდის გამო ავტომატური გადაანგარიშება </t>
  </si>
  <si>
    <t>2020 წელს პენსიები გათვლილია დაახლოებით 785000 პენსიონერზე პენსიის 20 ლარიანი ზრდით 2020 წლის ივნისიდან??? (დასამატებელია 2 438 000, თუ იანვრიდან - 81 მლნ)</t>
  </si>
  <si>
    <t>2020 წელი ჭერს ზევით მოთხოვნილი</t>
  </si>
  <si>
    <t xml:space="preserve">    MOF               </t>
  </si>
  <si>
    <r>
      <t xml:space="preserve">MOF - 2021       </t>
    </r>
    <r>
      <rPr>
        <b/>
        <sz val="12"/>
        <color rgb="FFFF0000"/>
        <rFont val="Sylfaen"/>
        <family val="1"/>
        <charset val="204"/>
      </rPr>
      <t>3 167 000</t>
    </r>
  </si>
  <si>
    <r>
      <t xml:space="preserve">MOF - 2022       </t>
    </r>
    <r>
      <rPr>
        <b/>
        <sz val="12"/>
        <color rgb="FFFF0000"/>
        <rFont val="Sylfaen"/>
        <family val="1"/>
        <charset val="204"/>
      </rPr>
      <t>3 407 000</t>
    </r>
  </si>
  <si>
    <t>გადასანაწილებელი</t>
  </si>
  <si>
    <r>
      <t xml:space="preserve">MOF - 2023      </t>
    </r>
    <r>
      <rPr>
        <b/>
        <sz val="12"/>
        <color rgb="FFFF0000"/>
        <rFont val="Sylfaen"/>
        <family val="1"/>
        <charset val="204"/>
      </rPr>
      <t>3 583 000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</si>
</sst>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6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Sylfaen"/>
      <family val="1"/>
      <charset val="204"/>
    </font>
    <font>
      <b/>
      <sz val="12"/>
      <color rgb="FFFF0000"/>
      <name val="Sylfaen"/>
      <family val="1"/>
      <charset val="204"/>
    </font>
    <font>
      <u/>
      <sz val="11"/>
      <name val="Sylfaen"/>
      <family val="1"/>
      <charset val="204"/>
    </font>
    <font>
      <b/>
      <u/>
      <sz val="12"/>
      <color theme="5" tint="-0.249977111117893"/>
      <name val="Sylfaen"/>
      <family val="1"/>
    </font>
    <font>
      <u/>
      <sz val="11"/>
      <color rgb="FFFF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4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117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46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5" fontId="37" fillId="3" borderId="1" xfId="0" applyNumberFormat="1" applyFont="1" applyFill="1" applyBorder="1" applyAlignment="1">
      <alignment horizontal="center" vertical="center" wrapText="1"/>
    </xf>
    <xf numFmtId="165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4" fontId="58" fillId="2" borderId="0" xfId="0" applyNumberFormat="1" applyFont="1" applyFill="1" applyAlignment="1">
      <alignment vertical="center" wrapText="1"/>
    </xf>
    <xf numFmtId="4" fontId="46" fillId="2" borderId="0" xfId="0" applyNumberFormat="1" applyFont="1" applyFill="1" applyAlignment="1">
      <alignment vertical="center" wrapText="1"/>
    </xf>
    <xf numFmtId="4" fontId="60" fillId="2" borderId="0" xfId="0" applyNumberFormat="1" applyFont="1" applyFill="1" applyAlignment="1">
      <alignment vertical="center" wrapText="1"/>
    </xf>
    <xf numFmtId="43" fontId="61" fillId="2" borderId="0" xfId="13" applyFont="1" applyFill="1" applyAlignment="1">
      <alignment vertical="center" wrapText="1"/>
    </xf>
    <xf numFmtId="43" fontId="6" fillId="2" borderId="0" xfId="0" applyNumberFormat="1" applyFont="1" applyFill="1" applyAlignment="1">
      <alignment vertical="center" wrapText="1"/>
    </xf>
    <xf numFmtId="43" fontId="58" fillId="2" borderId="0" xfId="13" applyFont="1" applyFill="1" applyAlignment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165" fontId="57" fillId="2" borderId="1" xfId="0" applyNumberFormat="1" applyFont="1" applyFill="1" applyBorder="1" applyAlignment="1">
      <alignment horizontal="left" vertical="center" wrapText="1"/>
    </xf>
    <xf numFmtId="43" fontId="46" fillId="2" borderId="0" xfId="13" applyFont="1" applyFill="1" applyAlignment="1">
      <alignment vertical="center" wrapText="1"/>
    </xf>
    <xf numFmtId="165" fontId="56" fillId="5" borderId="1" xfId="0" applyNumberFormat="1" applyFont="1" applyFill="1" applyBorder="1" applyAlignment="1">
      <alignment horizontal="center" vertical="center" wrapText="1"/>
    </xf>
    <xf numFmtId="0" fontId="62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51" fillId="5" borderId="0" xfId="0" applyNumberFormat="1" applyFont="1" applyFill="1" applyAlignment="1">
      <alignment vertical="center" wrapText="1"/>
    </xf>
    <xf numFmtId="0" fontId="51" fillId="5" borderId="0" xfId="0" applyFont="1" applyFill="1" applyAlignment="1">
      <alignment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</cellXfs>
  <cellStyles count="14">
    <cellStyle name="Comma" xfId="13" builtinId="3"/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05" t="s">
        <v>414</v>
      </c>
      <c r="T2" s="105"/>
    </row>
    <row r="3" spans="1:20" ht="21" x14ac:dyDescent="0.25">
      <c r="B3" s="106" t="s">
        <v>389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05"/>
      <c r="P5" s="105"/>
      <c r="R5" s="65"/>
    </row>
    <row r="6" spans="1:20" ht="18" customHeight="1" x14ac:dyDescent="0.25">
      <c r="A6" s="107"/>
      <c r="B6" s="108" t="s">
        <v>0</v>
      </c>
      <c r="C6" s="108" t="s">
        <v>1</v>
      </c>
      <c r="D6" s="108" t="s">
        <v>2</v>
      </c>
      <c r="E6" s="111" t="s">
        <v>390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ht="18" x14ac:dyDescent="0.25">
      <c r="A7" s="107"/>
      <c r="B7" s="109"/>
      <c r="C7" s="109"/>
      <c r="D7" s="109"/>
      <c r="E7" s="114" t="s">
        <v>3</v>
      </c>
      <c r="F7" s="114"/>
      <c r="G7" s="114"/>
      <c r="H7" s="114"/>
      <c r="I7" s="114" t="s">
        <v>147</v>
      </c>
      <c r="J7" s="114"/>
      <c r="K7" s="114"/>
      <c r="L7" s="114"/>
      <c r="M7" s="114" t="s">
        <v>154</v>
      </c>
      <c r="N7" s="114"/>
      <c r="O7" s="114"/>
      <c r="P7" s="114"/>
      <c r="Q7" s="114" t="s">
        <v>388</v>
      </c>
      <c r="R7" s="114"/>
      <c r="S7" s="114"/>
      <c r="T7" s="114"/>
    </row>
    <row r="8" spans="1:20" ht="90" x14ac:dyDescent="0.25">
      <c r="A8" s="107"/>
      <c r="B8" s="110"/>
      <c r="C8" s="110"/>
      <c r="D8" s="11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104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104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J58"/>
  <sheetViews>
    <sheetView tabSelected="1" view="pageBreakPreview" zoomScale="80" zoomScaleNormal="73" zoomScaleSheetLayoutView="80" workbookViewId="0">
      <pane xSplit="4" ySplit="8" topLeftCell="F9" activePane="bottomRight" state="frozen"/>
      <selection activeCell="B1" sqref="B1"/>
      <selection pane="topRight" activeCell="E1" sqref="E1"/>
      <selection pane="bottomLeft" activeCell="B9" sqref="B9"/>
      <selection pane="bottomRight" activeCell="AE6" sqref="AE6"/>
    </sheetView>
  </sheetViews>
  <sheetFormatPr defaultColWidth="9.140625" defaultRowHeight="15" x14ac:dyDescent="0.25"/>
  <cols>
    <col min="1" max="1" width="10.5703125" style="85" customWidth="1"/>
    <col min="2" max="2" width="15.140625" style="2" customWidth="1"/>
    <col min="3" max="3" width="13" style="2" customWidth="1"/>
    <col min="4" max="4" width="55.5703125" style="1" customWidth="1"/>
    <col min="5" max="5" width="16" style="1" hidden="1" customWidth="1"/>
    <col min="6" max="6" width="17" style="1" customWidth="1"/>
    <col min="7" max="8" width="14.85546875" style="1" hidden="1" customWidth="1"/>
    <col min="9" max="9" width="16" style="1" hidden="1" customWidth="1"/>
    <col min="10" max="10" width="17.5703125" style="1" customWidth="1"/>
    <col min="11" max="11" width="14.28515625" style="1" hidden="1" customWidth="1"/>
    <col min="12" max="12" width="14.140625" style="2" hidden="1" customWidth="1"/>
    <col min="13" max="13" width="17.85546875" style="1" hidden="1" customWidth="1"/>
    <col min="14" max="14" width="17.5703125" style="1" customWidth="1"/>
    <col min="15" max="15" width="14.42578125" style="1" hidden="1" customWidth="1"/>
    <col min="16" max="16" width="14.140625" style="2" hidden="1" customWidth="1"/>
    <col min="17" max="17" width="17.85546875" style="1" hidden="1" customWidth="1"/>
    <col min="18" max="18" width="19.42578125" style="1" customWidth="1"/>
    <col min="19" max="19" width="14" style="1" hidden="1" customWidth="1"/>
    <col min="20" max="20" width="14.140625" style="2" hidden="1" customWidth="1"/>
    <col min="21" max="21" width="16" style="6" customWidth="1"/>
    <col min="22" max="22" width="22.28515625" style="91" hidden="1" customWidth="1"/>
    <col min="23" max="23" width="0" style="1" hidden="1" customWidth="1"/>
    <col min="24" max="24" width="10.140625" style="1" hidden="1" customWidth="1"/>
    <col min="25" max="25" width="0" style="1" hidden="1" customWidth="1"/>
    <col min="26" max="26" width="19.42578125" style="1" hidden="1" customWidth="1"/>
    <col min="27" max="27" width="15.140625" style="1" hidden="1" customWidth="1"/>
    <col min="28" max="28" width="0" style="1" hidden="1" customWidth="1"/>
    <col min="29" max="31" width="19.42578125" style="1" customWidth="1"/>
    <col min="32" max="32" width="56.28515625" style="1" customWidth="1"/>
    <col min="33" max="33" width="33.85546875" style="1" customWidth="1"/>
    <col min="34" max="34" width="14.28515625" style="1" bestFit="1" customWidth="1"/>
    <col min="35" max="35" width="22.28515625" style="1" customWidth="1"/>
    <col min="36" max="36" width="15.42578125" style="1" bestFit="1" customWidth="1"/>
    <col min="37" max="16384" width="9.140625" style="1"/>
  </cols>
  <sheetData>
    <row r="2" spans="1:34" ht="18" x14ac:dyDescent="0.25">
      <c r="Q2" s="105"/>
      <c r="R2" s="105"/>
      <c r="U2" s="90"/>
    </row>
    <row r="3" spans="1:34" ht="21" x14ac:dyDescent="0.25">
      <c r="B3" s="106" t="s">
        <v>471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90"/>
    </row>
    <row r="4" spans="1:34" x14ac:dyDescent="0.25">
      <c r="F4" s="3"/>
      <c r="J4" s="3"/>
      <c r="N4" s="3"/>
      <c r="O4" s="3"/>
      <c r="R4" s="3"/>
      <c r="S4" s="3"/>
      <c r="U4" s="96"/>
      <c r="AC4" s="3"/>
      <c r="AD4" s="3"/>
      <c r="AE4" s="3"/>
    </row>
    <row r="5" spans="1:34" ht="18" x14ac:dyDescent="0.25">
      <c r="F5" s="65"/>
      <c r="G5" s="3"/>
      <c r="J5" s="65"/>
      <c r="K5" s="3"/>
      <c r="N5" s="65"/>
      <c r="O5" s="105"/>
      <c r="P5" s="105"/>
      <c r="R5" s="65"/>
      <c r="U5" s="65"/>
      <c r="AC5" s="65"/>
      <c r="AD5" s="65"/>
      <c r="AE5" s="65"/>
    </row>
    <row r="6" spans="1:34" ht="18" customHeight="1" x14ac:dyDescent="0.25">
      <c r="A6" s="107"/>
      <c r="B6" s="108" t="s">
        <v>0</v>
      </c>
      <c r="C6" s="108" t="s">
        <v>1</v>
      </c>
      <c r="D6" s="108" t="s">
        <v>2</v>
      </c>
      <c r="E6" s="115" t="s">
        <v>390</v>
      </c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AC6" s="102">
        <f>3167000-AC9</f>
        <v>3159000</v>
      </c>
      <c r="AD6" s="102">
        <f>3407000-AD9</f>
        <v>3399000</v>
      </c>
      <c r="AE6" s="102">
        <f>3583000-AE9</f>
        <v>3574000</v>
      </c>
      <c r="AF6" s="103" t="s">
        <v>485</v>
      </c>
    </row>
    <row r="7" spans="1:34" ht="71.25" customHeight="1" x14ac:dyDescent="0.25">
      <c r="A7" s="107"/>
      <c r="B7" s="109"/>
      <c r="C7" s="109"/>
      <c r="D7" s="109"/>
      <c r="E7" s="114" t="s">
        <v>472</v>
      </c>
      <c r="F7" s="114"/>
      <c r="G7" s="114"/>
      <c r="H7" s="114"/>
      <c r="I7" s="114" t="s">
        <v>473</v>
      </c>
      <c r="J7" s="114"/>
      <c r="K7" s="114"/>
      <c r="L7" s="114"/>
      <c r="M7" s="114" t="s">
        <v>481</v>
      </c>
      <c r="N7" s="114"/>
      <c r="O7" s="114"/>
      <c r="P7" s="114"/>
      <c r="Q7" s="114" t="s">
        <v>482</v>
      </c>
      <c r="R7" s="114"/>
      <c r="S7" s="114"/>
      <c r="T7" s="114"/>
      <c r="U7" s="114" t="s">
        <v>475</v>
      </c>
      <c r="V7" s="114" t="e">
        <f>4250000-#REF!</f>
        <v>#REF!</v>
      </c>
      <c r="W7" s="114"/>
      <c r="X7" s="114"/>
      <c r="Y7" s="114"/>
      <c r="Z7" s="114"/>
      <c r="AA7" s="114"/>
      <c r="AB7" s="114"/>
      <c r="AC7" s="101" t="s">
        <v>483</v>
      </c>
      <c r="AD7" s="101" t="s">
        <v>484</v>
      </c>
      <c r="AE7" s="101" t="s">
        <v>486</v>
      </c>
      <c r="AF7" s="36" t="s">
        <v>476</v>
      </c>
      <c r="AG7" s="100"/>
    </row>
    <row r="8" spans="1:34" ht="14.25" customHeight="1" x14ac:dyDescent="0.25">
      <c r="A8" s="107"/>
      <c r="B8" s="110"/>
      <c r="C8" s="110"/>
      <c r="D8" s="110"/>
      <c r="E8" s="14" t="s">
        <v>9</v>
      </c>
      <c r="F8" s="15"/>
      <c r="G8" s="88"/>
      <c r="H8" s="15"/>
      <c r="I8" s="14"/>
      <c r="J8" s="15"/>
      <c r="K8" s="15"/>
      <c r="L8" s="15"/>
      <c r="M8" s="14"/>
      <c r="N8" s="15"/>
      <c r="O8" s="15"/>
      <c r="P8" s="15"/>
      <c r="Q8" s="14"/>
      <c r="R8" s="15"/>
      <c r="S8" s="15"/>
      <c r="T8" s="15"/>
      <c r="U8" s="15"/>
      <c r="V8" s="92" t="e">
        <f>4250000-#REF!</f>
        <v>#REF!</v>
      </c>
      <c r="AC8" s="15"/>
      <c r="AD8" s="15"/>
      <c r="AE8" s="15"/>
      <c r="AF8" s="36"/>
    </row>
    <row r="9" spans="1:34" ht="20.25" x14ac:dyDescent="0.25">
      <c r="A9" s="85" t="s">
        <v>474</v>
      </c>
      <c r="B9" s="16" t="s">
        <v>465</v>
      </c>
      <c r="C9" s="17"/>
      <c r="D9" s="18" t="s">
        <v>44</v>
      </c>
      <c r="E9" s="19">
        <f t="shared" ref="E9:E30" si="0">SUM(F9:H9)</f>
        <v>2783892</v>
      </c>
      <c r="F9" s="19">
        <f>F13+F19+F33+F51+F55</f>
        <v>2783892</v>
      </c>
      <c r="G9" s="19">
        <f>G13+G19+G33+G51+G55</f>
        <v>0</v>
      </c>
      <c r="H9" s="19">
        <f>H13+H19+H33+H51+H55</f>
        <v>0</v>
      </c>
      <c r="I9" s="19">
        <f t="shared" ref="I9:I30" si="1">SUM(J9:L9)</f>
        <v>3056700</v>
      </c>
      <c r="J9" s="19">
        <f>J13+J19+J33+J51+J55</f>
        <v>3056700</v>
      </c>
      <c r="K9" s="19">
        <f>K13+K19+K33+K51+K55</f>
        <v>0</v>
      </c>
      <c r="L9" s="86">
        <f t="shared" ref="L9:L10" si="2">L13+L19+L33+L51+L55</f>
        <v>0</v>
      </c>
      <c r="M9" s="19">
        <f t="shared" ref="M9:M41" si="3">SUM(N9:O9)</f>
        <v>3092120</v>
      </c>
      <c r="N9" s="19">
        <f>N13+N19+N33+N51+N55</f>
        <v>3092120</v>
      </c>
      <c r="O9" s="19">
        <f>O13+O19+O33+O51+O55</f>
        <v>0</v>
      </c>
      <c r="P9" s="19">
        <f>P13+P19+P33+P51+P55</f>
        <v>0</v>
      </c>
      <c r="Q9" s="19">
        <f t="shared" ref="Q9:Q30" si="4">SUM(R9:T9)</f>
        <v>2998000</v>
      </c>
      <c r="R9" s="19">
        <f>R13+R19+R33+R51+R55</f>
        <v>2998000</v>
      </c>
      <c r="S9" s="19">
        <f>S13+S19+S33+S51+S55</f>
        <v>0</v>
      </c>
      <c r="T9" s="19">
        <f>T13+T19+T33+T51+T55</f>
        <v>0</v>
      </c>
      <c r="U9" s="19">
        <f>R9-F9</f>
        <v>214108</v>
      </c>
      <c r="V9" s="91">
        <f>V13+V19+V33+V51+V55</f>
        <v>3059000</v>
      </c>
      <c r="X9" s="3">
        <f>N9-F9</f>
        <v>308228</v>
      </c>
      <c r="Z9" s="93">
        <v>2990000</v>
      </c>
      <c r="AA9" s="95">
        <f>Z9-F9</f>
        <v>206108</v>
      </c>
      <c r="AC9" s="19">
        <f>AC13+AC19+AC33+AC51+AC55</f>
        <v>8000</v>
      </c>
      <c r="AD9" s="19">
        <f t="shared" ref="AD9:AE9" si="5">AD13+AD19+AD33+AD51+AD55</f>
        <v>8000</v>
      </c>
      <c r="AE9" s="19">
        <f t="shared" si="5"/>
        <v>9000</v>
      </c>
      <c r="AF9" s="36"/>
      <c r="AH9" s="3">
        <f>R9-2998000</f>
        <v>0</v>
      </c>
    </row>
    <row r="10" spans="1:34" s="6" customFormat="1" ht="15.75" x14ac:dyDescent="0.25">
      <c r="A10" s="8"/>
      <c r="B10" s="34"/>
      <c r="C10" s="34"/>
      <c r="D10" s="35" t="s">
        <v>151</v>
      </c>
      <c r="E10" s="36">
        <f t="shared" si="0"/>
        <v>1021</v>
      </c>
      <c r="F10" s="36">
        <f>F14+F20+F34+F52+F56</f>
        <v>1021</v>
      </c>
      <c r="G10" s="36">
        <f t="shared" ref="G10:H12" si="6">G14+G20+G34+G52</f>
        <v>0</v>
      </c>
      <c r="H10" s="36">
        <f t="shared" si="6"/>
        <v>0</v>
      </c>
      <c r="I10" s="36">
        <f t="shared" si="1"/>
        <v>1021</v>
      </c>
      <c r="J10" s="36">
        <f>J14+J20+J34+J52+J56</f>
        <v>1021</v>
      </c>
      <c r="K10" s="36">
        <f t="shared" ref="K10:K12" si="7">K14+K20+K34+K52</f>
        <v>0</v>
      </c>
      <c r="L10" s="86">
        <f t="shared" si="2"/>
        <v>0</v>
      </c>
      <c r="M10" s="36">
        <f t="shared" si="3"/>
        <v>1038</v>
      </c>
      <c r="N10" s="36">
        <f>N14+N20+N34+N52+N56</f>
        <v>1038</v>
      </c>
      <c r="O10" s="36">
        <f t="shared" ref="O10:O12" si="8">O14+O20+O34+O52</f>
        <v>0</v>
      </c>
      <c r="P10" s="36">
        <f t="shared" ref="P10:P12" si="9">P14+P20+P34+P52</f>
        <v>0</v>
      </c>
      <c r="Q10" s="36">
        <f t="shared" si="4"/>
        <v>1038</v>
      </c>
      <c r="R10" s="36">
        <f>R14+R20+R34+R52+R56</f>
        <v>1038</v>
      </c>
      <c r="S10" s="36">
        <f t="shared" ref="S10:T12" si="10">S14+S20+S34+S52</f>
        <v>0</v>
      </c>
      <c r="T10" s="36">
        <f t="shared" si="10"/>
        <v>0</v>
      </c>
      <c r="U10" s="36"/>
      <c r="V10" s="91"/>
      <c r="AC10" s="36">
        <f>AC14+AC20+AC34+AC52+AC56</f>
        <v>1038</v>
      </c>
      <c r="AD10" s="36">
        <f t="shared" ref="AD10:AE10" si="11">AD14+AD20+AD34+AD52+AD56</f>
        <v>1038</v>
      </c>
      <c r="AE10" s="36">
        <f t="shared" si="11"/>
        <v>1038</v>
      </c>
      <c r="AF10" s="36"/>
    </row>
    <row r="11" spans="1:34" s="6" customFormat="1" ht="15.75" x14ac:dyDescent="0.25">
      <c r="A11" s="8"/>
      <c r="B11" s="34"/>
      <c r="C11" s="34"/>
      <c r="D11" s="35" t="s">
        <v>152</v>
      </c>
      <c r="E11" s="37">
        <f t="shared" si="0"/>
        <v>0</v>
      </c>
      <c r="F11" s="36">
        <f>F15+F21+F35+F53+F57</f>
        <v>0</v>
      </c>
      <c r="G11" s="37">
        <f t="shared" si="6"/>
        <v>0</v>
      </c>
      <c r="H11" s="37">
        <f t="shared" si="6"/>
        <v>0</v>
      </c>
      <c r="I11" s="37">
        <f t="shared" si="1"/>
        <v>0</v>
      </c>
      <c r="J11" s="36">
        <f>J15+J21+J35+J53+J57</f>
        <v>0</v>
      </c>
      <c r="K11" s="37">
        <f t="shared" si="7"/>
        <v>0</v>
      </c>
      <c r="L11" s="33">
        <f t="shared" ref="L11" si="12">SUM(L15:L16)</f>
        <v>0</v>
      </c>
      <c r="M11" s="36">
        <f t="shared" si="3"/>
        <v>0</v>
      </c>
      <c r="N11" s="36">
        <f>N15+N21+N35+N53+N57</f>
        <v>0</v>
      </c>
      <c r="O11" s="37">
        <f t="shared" si="8"/>
        <v>0</v>
      </c>
      <c r="P11" s="37">
        <f t="shared" si="9"/>
        <v>0</v>
      </c>
      <c r="Q11" s="37">
        <f t="shared" si="4"/>
        <v>0</v>
      </c>
      <c r="R11" s="36">
        <f>R15+R21+R35+R53+R57</f>
        <v>0</v>
      </c>
      <c r="S11" s="37">
        <f t="shared" si="10"/>
        <v>0</v>
      </c>
      <c r="T11" s="37">
        <f t="shared" si="10"/>
        <v>0</v>
      </c>
      <c r="U11" s="36"/>
      <c r="V11" s="91"/>
      <c r="AC11" s="36">
        <f>AC15+AC21+AC35+AC53+AC57</f>
        <v>0</v>
      </c>
      <c r="AD11" s="36">
        <f t="shared" ref="AD11:AE11" si="13">AD15+AD21+AD35+AD53+AD57</f>
        <v>0</v>
      </c>
      <c r="AE11" s="36">
        <f t="shared" si="13"/>
        <v>0</v>
      </c>
      <c r="AF11" s="36"/>
    </row>
    <row r="12" spans="1:34" ht="19.5" x14ac:dyDescent="0.25">
      <c r="B12" s="25"/>
      <c r="C12" s="26"/>
      <c r="D12" s="35" t="s">
        <v>153</v>
      </c>
      <c r="E12" s="36">
        <f t="shared" si="0"/>
        <v>1021</v>
      </c>
      <c r="F12" s="36">
        <f>F16+F22+F36+F54+F58</f>
        <v>1021</v>
      </c>
      <c r="G12" s="36">
        <f t="shared" si="6"/>
        <v>0</v>
      </c>
      <c r="H12" s="36">
        <f t="shared" si="6"/>
        <v>0</v>
      </c>
      <c r="I12" s="36">
        <f t="shared" si="1"/>
        <v>1021</v>
      </c>
      <c r="J12" s="36">
        <f>J16+J22+J36+J54+J58</f>
        <v>1021</v>
      </c>
      <c r="K12" s="36">
        <f t="shared" si="7"/>
        <v>0</v>
      </c>
      <c r="L12" s="36">
        <f t="shared" ref="L12" si="14">SUM(L13:L14)</f>
        <v>0</v>
      </c>
      <c r="M12" s="36">
        <f t="shared" si="3"/>
        <v>1038</v>
      </c>
      <c r="N12" s="36">
        <f>N16+N22+N36+N54+N58</f>
        <v>1038</v>
      </c>
      <c r="O12" s="36">
        <f t="shared" si="8"/>
        <v>0</v>
      </c>
      <c r="P12" s="36">
        <f t="shared" si="9"/>
        <v>0</v>
      </c>
      <c r="Q12" s="36">
        <f t="shared" si="4"/>
        <v>1038</v>
      </c>
      <c r="R12" s="36">
        <f>R16+R22+R36+R54+R58</f>
        <v>1038</v>
      </c>
      <c r="S12" s="36">
        <f t="shared" si="10"/>
        <v>0</v>
      </c>
      <c r="T12" s="36">
        <f t="shared" si="10"/>
        <v>0</v>
      </c>
      <c r="U12" s="36"/>
      <c r="Z12" s="94"/>
      <c r="AC12" s="36">
        <f>AC16+AC22+AC36+AC54+AC58</f>
        <v>1038</v>
      </c>
      <c r="AD12" s="36">
        <f t="shared" ref="AD12:AE12" si="15">AD16+AD22+AD36+AD54+AD58</f>
        <v>1038</v>
      </c>
      <c r="AE12" s="36">
        <f t="shared" si="15"/>
        <v>1038</v>
      </c>
      <c r="AF12" s="36"/>
    </row>
    <row r="13" spans="1:34" ht="15.75" x14ac:dyDescent="0.25">
      <c r="B13" s="30" t="s">
        <v>466</v>
      </c>
      <c r="C13" s="31"/>
      <c r="D13" s="31" t="s">
        <v>46</v>
      </c>
      <c r="E13" s="32">
        <f t="shared" si="0"/>
        <v>1925000</v>
      </c>
      <c r="F13" s="33">
        <f>SUM(F17:F18)</f>
        <v>1925000</v>
      </c>
      <c r="G13" s="33">
        <f t="shared" ref="G13:H13" si="16">SUM(G17:G18)</f>
        <v>0</v>
      </c>
      <c r="H13" s="33">
        <f t="shared" si="16"/>
        <v>0</v>
      </c>
      <c r="I13" s="32">
        <f t="shared" si="1"/>
        <v>2186310</v>
      </c>
      <c r="J13" s="33">
        <f>SUM(J17:J18)</f>
        <v>2186310</v>
      </c>
      <c r="K13" s="33">
        <f t="shared" ref="K13" si="17">SUM(K17:K18)</f>
        <v>0</v>
      </c>
      <c r="L13" s="37">
        <v>0</v>
      </c>
      <c r="M13" s="32">
        <f t="shared" si="3"/>
        <v>2190310</v>
      </c>
      <c r="N13" s="33">
        <f>SUM(N17:N18)</f>
        <v>2190310</v>
      </c>
      <c r="O13" s="33">
        <f t="shared" ref="O13" si="18">SUM(O17:O18)</f>
        <v>0</v>
      </c>
      <c r="P13" s="33">
        <f t="shared" ref="P13" si="19">SUM(P17:P18)</f>
        <v>0</v>
      </c>
      <c r="Q13" s="32">
        <f t="shared" si="4"/>
        <v>2108962</v>
      </c>
      <c r="R13" s="33">
        <f>SUM(R17:R18)</f>
        <v>2108962</v>
      </c>
      <c r="S13" s="33">
        <f t="shared" ref="S13:T13" si="20">SUM(S17:S18)</f>
        <v>0</v>
      </c>
      <c r="T13" s="33">
        <f t="shared" si="20"/>
        <v>0</v>
      </c>
      <c r="U13" s="32">
        <f>R13-F13</f>
        <v>183962</v>
      </c>
      <c r="V13" s="91">
        <v>2190000</v>
      </c>
      <c r="AC13" s="33">
        <f>SUM(AC17:AC18)</f>
        <v>0</v>
      </c>
      <c r="AD13" s="33">
        <f t="shared" ref="AD13:AE13" si="21">SUM(AD17:AD18)</f>
        <v>0</v>
      </c>
      <c r="AE13" s="33">
        <f t="shared" si="21"/>
        <v>0</v>
      </c>
      <c r="AF13" s="36"/>
    </row>
    <row r="14" spans="1:34" ht="18" x14ac:dyDescent="0.25">
      <c r="B14" s="41"/>
      <c r="C14" s="42"/>
      <c r="D14" s="43" t="s">
        <v>151</v>
      </c>
      <c r="E14" s="36">
        <f t="shared" si="0"/>
        <v>0</v>
      </c>
      <c r="F14" s="36">
        <f t="shared" ref="F14:P14" si="22">SUM(F15:F16)</f>
        <v>0</v>
      </c>
      <c r="G14" s="36">
        <f t="shared" si="22"/>
        <v>0</v>
      </c>
      <c r="H14" s="36">
        <f t="shared" si="22"/>
        <v>0</v>
      </c>
      <c r="I14" s="36">
        <f t="shared" si="1"/>
        <v>0</v>
      </c>
      <c r="J14" s="36">
        <f t="shared" si="22"/>
        <v>0</v>
      </c>
      <c r="K14" s="36">
        <f t="shared" si="22"/>
        <v>0</v>
      </c>
      <c r="L14" s="37">
        <v>0</v>
      </c>
      <c r="M14" s="36">
        <f t="shared" si="3"/>
        <v>0</v>
      </c>
      <c r="N14" s="36">
        <f t="shared" ref="N14:O14" si="23">SUM(N15:N16)</f>
        <v>0</v>
      </c>
      <c r="O14" s="36">
        <f t="shared" si="23"/>
        <v>0</v>
      </c>
      <c r="P14" s="36">
        <f t="shared" si="22"/>
        <v>0</v>
      </c>
      <c r="Q14" s="36">
        <f t="shared" si="4"/>
        <v>0</v>
      </c>
      <c r="R14" s="36">
        <f t="shared" ref="R14" si="24">SUM(R15:R16)</f>
        <v>0</v>
      </c>
      <c r="S14" s="36">
        <f t="shared" ref="S14:T14" si="25">SUM(S15:S16)</f>
        <v>0</v>
      </c>
      <c r="T14" s="36">
        <f t="shared" si="25"/>
        <v>0</v>
      </c>
      <c r="U14" s="36"/>
      <c r="AC14" s="36">
        <f t="shared" ref="AC14:AE14" si="26">SUM(AC15:AC16)</f>
        <v>0</v>
      </c>
      <c r="AD14" s="36">
        <f t="shared" si="26"/>
        <v>0</v>
      </c>
      <c r="AE14" s="36">
        <f t="shared" si="26"/>
        <v>0</v>
      </c>
      <c r="AF14" s="36"/>
    </row>
    <row r="15" spans="1:34" ht="18" x14ac:dyDescent="0.25">
      <c r="B15" s="41"/>
      <c r="C15" s="42"/>
      <c r="D15" s="44" t="s">
        <v>335</v>
      </c>
      <c r="E15" s="37">
        <f t="shared" si="0"/>
        <v>0</v>
      </c>
      <c r="F15" s="37">
        <v>0</v>
      </c>
      <c r="G15" s="37">
        <v>0</v>
      </c>
      <c r="H15" s="37">
        <v>0</v>
      </c>
      <c r="I15" s="37">
        <f t="shared" si="1"/>
        <v>0</v>
      </c>
      <c r="J15" s="37">
        <v>0</v>
      </c>
      <c r="K15" s="37">
        <v>0</v>
      </c>
      <c r="L15" s="37">
        <v>0</v>
      </c>
      <c r="M15" s="36">
        <f t="shared" si="3"/>
        <v>0</v>
      </c>
      <c r="N15" s="37">
        <v>0</v>
      </c>
      <c r="O15" s="37">
        <v>0</v>
      </c>
      <c r="P15" s="37">
        <v>0</v>
      </c>
      <c r="Q15" s="37">
        <f t="shared" si="4"/>
        <v>0</v>
      </c>
      <c r="R15" s="37">
        <v>0</v>
      </c>
      <c r="S15" s="37">
        <v>0</v>
      </c>
      <c r="T15" s="37">
        <v>0</v>
      </c>
      <c r="U15" s="36"/>
      <c r="AC15" s="37">
        <v>0</v>
      </c>
      <c r="AD15" s="37">
        <v>0</v>
      </c>
      <c r="AE15" s="37">
        <v>0</v>
      </c>
      <c r="AF15" s="36"/>
    </row>
    <row r="16" spans="1:34" ht="18" x14ac:dyDescent="0.25">
      <c r="B16" s="41"/>
      <c r="C16" s="42"/>
      <c r="D16" s="44" t="s">
        <v>155</v>
      </c>
      <c r="E16" s="37">
        <f t="shared" si="0"/>
        <v>0</v>
      </c>
      <c r="F16" s="37">
        <v>0</v>
      </c>
      <c r="G16" s="37">
        <v>0</v>
      </c>
      <c r="H16" s="37">
        <v>0</v>
      </c>
      <c r="I16" s="37">
        <f t="shared" si="1"/>
        <v>0</v>
      </c>
      <c r="J16" s="37">
        <v>0</v>
      </c>
      <c r="K16" s="37">
        <v>0</v>
      </c>
      <c r="L16" s="37">
        <v>0</v>
      </c>
      <c r="M16" s="36">
        <f t="shared" si="3"/>
        <v>0</v>
      </c>
      <c r="N16" s="37">
        <v>0</v>
      </c>
      <c r="O16" s="37">
        <v>0</v>
      </c>
      <c r="P16" s="37">
        <v>0</v>
      </c>
      <c r="Q16" s="37">
        <f t="shared" si="4"/>
        <v>0</v>
      </c>
      <c r="R16" s="37">
        <v>0</v>
      </c>
      <c r="S16" s="37">
        <v>0</v>
      </c>
      <c r="T16" s="37">
        <v>0</v>
      </c>
      <c r="U16" s="36"/>
      <c r="Z16" s="94">
        <f>Z9-R9</f>
        <v>-8000</v>
      </c>
      <c r="AC16" s="37">
        <v>0</v>
      </c>
      <c r="AD16" s="37">
        <v>0</v>
      </c>
      <c r="AE16" s="37">
        <v>0</v>
      </c>
      <c r="AF16" s="36"/>
    </row>
    <row r="17" spans="1:36" ht="60" x14ac:dyDescent="0.25">
      <c r="B17" s="38"/>
      <c r="C17" s="34" t="s">
        <v>64</v>
      </c>
      <c r="D17" s="39" t="s">
        <v>47</v>
      </c>
      <c r="E17" s="40">
        <f t="shared" si="0"/>
        <v>1812000</v>
      </c>
      <c r="F17" s="37">
        <f>1830000-18000</f>
        <v>1812000</v>
      </c>
      <c r="G17" s="37">
        <v>0</v>
      </c>
      <c r="H17" s="37">
        <v>0</v>
      </c>
      <c r="I17" s="40">
        <f t="shared" si="1"/>
        <v>2071310</v>
      </c>
      <c r="J17" s="37">
        <v>2071310</v>
      </c>
      <c r="K17" s="37">
        <v>0</v>
      </c>
      <c r="L17" s="33">
        <f t="shared" ref="L17" si="27">L21+L22+L23+L24+L25+L27+L28+L29+L30</f>
        <v>0</v>
      </c>
      <c r="M17" s="40">
        <f t="shared" si="3"/>
        <v>2071310</v>
      </c>
      <c r="N17" s="37">
        <v>2071310</v>
      </c>
      <c r="O17" s="37">
        <v>0</v>
      </c>
      <c r="P17" s="37">
        <v>0</v>
      </c>
      <c r="Q17" s="40">
        <f t="shared" si="4"/>
        <v>1991462</v>
      </c>
      <c r="R17" s="89">
        <f>2013200-21738</f>
        <v>1991462</v>
      </c>
      <c r="S17" s="37">
        <v>0</v>
      </c>
      <c r="T17" s="37">
        <v>0</v>
      </c>
      <c r="U17" s="99">
        <f>R17-F17</f>
        <v>179462</v>
      </c>
      <c r="AC17" s="37"/>
      <c r="AD17" s="37"/>
      <c r="AE17" s="37"/>
      <c r="AF17" s="97" t="s">
        <v>480</v>
      </c>
      <c r="AG17" s="98">
        <f>785000*200*5+785000*220*7</f>
        <v>1993900000</v>
      </c>
      <c r="AH17" s="94">
        <f>AG17-1991462000</f>
        <v>2438000</v>
      </c>
      <c r="AI17" s="98">
        <f>785000*220*12</f>
        <v>2072400000</v>
      </c>
      <c r="AJ17" s="94">
        <f>AI17-1991462000</f>
        <v>80938000</v>
      </c>
    </row>
    <row r="18" spans="1:36" ht="90" x14ac:dyDescent="0.25">
      <c r="B18" s="38"/>
      <c r="C18" s="34" t="s">
        <v>63</v>
      </c>
      <c r="D18" s="39" t="s">
        <v>156</v>
      </c>
      <c r="E18" s="40">
        <f t="shared" si="0"/>
        <v>113000</v>
      </c>
      <c r="F18" s="37">
        <f>113500-500</f>
        <v>113000</v>
      </c>
      <c r="G18" s="37">
        <v>0</v>
      </c>
      <c r="H18" s="37">
        <v>0</v>
      </c>
      <c r="I18" s="40">
        <f t="shared" si="1"/>
        <v>115000</v>
      </c>
      <c r="J18" s="37">
        <v>115000</v>
      </c>
      <c r="K18" s="37">
        <v>0</v>
      </c>
      <c r="L18" s="36">
        <f t="shared" ref="L18" si="28">SUM(L19:L20)</f>
        <v>0</v>
      </c>
      <c r="M18" s="40">
        <f t="shared" si="3"/>
        <v>119000</v>
      </c>
      <c r="N18" s="37">
        <v>119000</v>
      </c>
      <c r="O18" s="37">
        <v>0</v>
      </c>
      <c r="P18" s="37">
        <v>0</v>
      </c>
      <c r="Q18" s="40">
        <f t="shared" si="4"/>
        <v>117500</v>
      </c>
      <c r="R18" s="89">
        <v>117500</v>
      </c>
      <c r="S18" s="37">
        <v>0</v>
      </c>
      <c r="T18" s="37">
        <v>0</v>
      </c>
      <c r="U18" s="99">
        <f>R18-F18</f>
        <v>4500</v>
      </c>
      <c r="AC18" s="37"/>
      <c r="AD18" s="37"/>
      <c r="AE18" s="37"/>
      <c r="AF18" s="97" t="s">
        <v>479</v>
      </c>
    </row>
    <row r="19" spans="1:36" ht="31.5" x14ac:dyDescent="0.25">
      <c r="B19" s="30" t="s">
        <v>467</v>
      </c>
      <c r="C19" s="31"/>
      <c r="D19" s="31" t="s">
        <v>49</v>
      </c>
      <c r="E19" s="32">
        <f t="shared" si="0"/>
        <v>770002</v>
      </c>
      <c r="F19" s="33">
        <f>F23+F24+F25+F26+F27+F29+F30+F31+F32</f>
        <v>770002</v>
      </c>
      <c r="G19" s="33">
        <f t="shared" ref="G19:H19" si="29">G23+G24+G25+G26+G27+G29+G30+G31+G32</f>
        <v>0</v>
      </c>
      <c r="H19" s="33">
        <f t="shared" si="29"/>
        <v>0</v>
      </c>
      <c r="I19" s="32">
        <f t="shared" si="1"/>
        <v>780000</v>
      </c>
      <c r="J19" s="33">
        <f>J23+J24+J25+J26+J27+J29+J30+J31+J32</f>
        <v>780000</v>
      </c>
      <c r="K19" s="33">
        <f t="shared" ref="K19" si="30">K23+K24+K25+K26+K27+K29+K30+K31+K32</f>
        <v>0</v>
      </c>
      <c r="L19" s="37">
        <v>0</v>
      </c>
      <c r="M19" s="32">
        <f t="shared" si="3"/>
        <v>810620</v>
      </c>
      <c r="N19" s="33">
        <f>N23+N24+N25+N26+N27+N29+N30+N31+N32</f>
        <v>810620</v>
      </c>
      <c r="O19" s="33">
        <f t="shared" ref="O19" si="31">O23+O24+O25+O26+O27+O29+O30+O31+O32</f>
        <v>0</v>
      </c>
      <c r="P19" s="33">
        <f t="shared" ref="P19" si="32">P23+P24+P25+P26+P27+P29+P30+P31+P32</f>
        <v>0</v>
      </c>
      <c r="Q19" s="32">
        <f t="shared" si="4"/>
        <v>797848</v>
      </c>
      <c r="R19" s="33">
        <f>R23+R24+R25+R26+R27+R29+R30+R31+R32</f>
        <v>797848</v>
      </c>
      <c r="S19" s="33">
        <f t="shared" ref="S19:T19" si="33">S23+S24+S25+S26+S27+S29+S30+S31+S32</f>
        <v>0</v>
      </c>
      <c r="T19" s="33">
        <f t="shared" si="33"/>
        <v>0</v>
      </c>
      <c r="U19" s="32">
        <f>R19-F19</f>
        <v>27846</v>
      </c>
      <c r="V19" s="91">
        <v>780000</v>
      </c>
      <c r="AC19" s="33">
        <f>AC23+AC24+AC25+AC26+AC27+AC29+AC30+AC31+AC32</f>
        <v>0</v>
      </c>
      <c r="AD19" s="33">
        <f t="shared" ref="AD19:AE19" si="34">AD23+AD24+AD25+AD26+AD27+AD29+AD30+AD31+AD32</f>
        <v>0</v>
      </c>
      <c r="AE19" s="33">
        <f t="shared" si="34"/>
        <v>0</v>
      </c>
      <c r="AF19" s="36"/>
    </row>
    <row r="20" spans="1:36" ht="18" x14ac:dyDescent="0.25">
      <c r="B20" s="41"/>
      <c r="C20" s="42"/>
      <c r="D20" s="43" t="s">
        <v>151</v>
      </c>
      <c r="E20" s="36">
        <f t="shared" si="0"/>
        <v>484</v>
      </c>
      <c r="F20" s="36">
        <f t="shared" ref="F20:H20" si="35">SUM(F21:F22)</f>
        <v>484</v>
      </c>
      <c r="G20" s="36">
        <f t="shared" si="35"/>
        <v>0</v>
      </c>
      <c r="H20" s="36">
        <f t="shared" si="35"/>
        <v>0</v>
      </c>
      <c r="I20" s="36">
        <f t="shared" si="1"/>
        <v>484</v>
      </c>
      <c r="J20" s="36">
        <f t="shared" ref="J20:K20" si="36">SUM(J21:J22)</f>
        <v>484</v>
      </c>
      <c r="K20" s="36">
        <f t="shared" si="36"/>
        <v>0</v>
      </c>
      <c r="L20" s="37">
        <v>0</v>
      </c>
      <c r="M20" s="36">
        <f t="shared" si="3"/>
        <v>484</v>
      </c>
      <c r="N20" s="36">
        <f t="shared" ref="N20:O20" si="37">SUM(N21:N22)</f>
        <v>484</v>
      </c>
      <c r="O20" s="36">
        <f t="shared" si="37"/>
        <v>0</v>
      </c>
      <c r="P20" s="36">
        <f t="shared" ref="P20" si="38">SUM(P21:P22)</f>
        <v>0</v>
      </c>
      <c r="Q20" s="36">
        <f t="shared" si="4"/>
        <v>484</v>
      </c>
      <c r="R20" s="36">
        <f t="shared" ref="R20" si="39">SUM(R21:R22)</f>
        <v>484</v>
      </c>
      <c r="S20" s="36">
        <f t="shared" ref="S20" si="40">SUM(S21:S22)</f>
        <v>0</v>
      </c>
      <c r="T20" s="36">
        <f t="shared" ref="T20" si="41">SUM(T21:T22)</f>
        <v>0</v>
      </c>
      <c r="U20" s="36"/>
      <c r="AC20" s="36">
        <f t="shared" ref="AC20:AE20" si="42">SUM(AC21:AC22)</f>
        <v>484</v>
      </c>
      <c r="AD20" s="36">
        <f t="shared" si="42"/>
        <v>484</v>
      </c>
      <c r="AE20" s="36">
        <f t="shared" si="42"/>
        <v>484</v>
      </c>
      <c r="AF20" s="36"/>
    </row>
    <row r="21" spans="1:36" ht="18" x14ac:dyDescent="0.25">
      <c r="B21" s="41"/>
      <c r="C21" s="42"/>
      <c r="D21" s="44" t="s">
        <v>335</v>
      </c>
      <c r="E21" s="37">
        <f t="shared" si="0"/>
        <v>0</v>
      </c>
      <c r="F21" s="37">
        <v>0</v>
      </c>
      <c r="G21" s="37">
        <v>0</v>
      </c>
      <c r="H21" s="37">
        <v>0</v>
      </c>
      <c r="I21" s="37">
        <f t="shared" si="1"/>
        <v>0</v>
      </c>
      <c r="J21" s="37">
        <v>0</v>
      </c>
      <c r="K21" s="37">
        <v>0</v>
      </c>
      <c r="L21" s="37">
        <v>0</v>
      </c>
      <c r="M21" s="36">
        <f t="shared" si="3"/>
        <v>0</v>
      </c>
      <c r="N21" s="37">
        <v>0</v>
      </c>
      <c r="O21" s="37">
        <v>0</v>
      </c>
      <c r="P21" s="37">
        <v>0</v>
      </c>
      <c r="Q21" s="37">
        <f t="shared" si="4"/>
        <v>0</v>
      </c>
      <c r="R21" s="37">
        <v>0</v>
      </c>
      <c r="S21" s="37">
        <v>0</v>
      </c>
      <c r="T21" s="37">
        <v>0</v>
      </c>
      <c r="U21" s="36"/>
      <c r="AC21" s="37">
        <v>0</v>
      </c>
      <c r="AD21" s="37">
        <v>0</v>
      </c>
      <c r="AE21" s="37">
        <v>0</v>
      </c>
      <c r="AF21" s="36"/>
    </row>
    <row r="22" spans="1:36" ht="18" x14ac:dyDescent="0.25">
      <c r="B22" s="41"/>
      <c r="C22" s="42"/>
      <c r="D22" s="44" t="s">
        <v>155</v>
      </c>
      <c r="E22" s="36">
        <f t="shared" si="0"/>
        <v>484</v>
      </c>
      <c r="F22" s="37">
        <v>484</v>
      </c>
      <c r="G22" s="37">
        <v>0</v>
      </c>
      <c r="H22" s="37">
        <v>0</v>
      </c>
      <c r="I22" s="36">
        <f t="shared" si="1"/>
        <v>484</v>
      </c>
      <c r="J22" s="37">
        <v>484</v>
      </c>
      <c r="K22" s="37">
        <v>0</v>
      </c>
      <c r="L22" s="37">
        <v>0</v>
      </c>
      <c r="M22" s="36">
        <f t="shared" si="3"/>
        <v>484</v>
      </c>
      <c r="N22" s="37">
        <v>484</v>
      </c>
      <c r="O22" s="37">
        <v>0</v>
      </c>
      <c r="P22" s="37">
        <v>0</v>
      </c>
      <c r="Q22" s="36">
        <f t="shared" si="4"/>
        <v>484</v>
      </c>
      <c r="R22" s="37">
        <v>484</v>
      </c>
      <c r="S22" s="37">
        <v>0</v>
      </c>
      <c r="T22" s="37">
        <v>0</v>
      </c>
      <c r="U22" s="36"/>
      <c r="AC22" s="37">
        <v>484</v>
      </c>
      <c r="AD22" s="37">
        <v>484</v>
      </c>
      <c r="AE22" s="37">
        <v>484</v>
      </c>
      <c r="AF22" s="36"/>
    </row>
    <row r="23" spans="1:36" ht="71.25" customHeight="1" x14ac:dyDescent="0.25">
      <c r="B23" s="38"/>
      <c r="C23" s="34" t="s">
        <v>54</v>
      </c>
      <c r="D23" s="39" t="s">
        <v>50</v>
      </c>
      <c r="E23" s="36">
        <f t="shared" si="0"/>
        <v>345850</v>
      </c>
      <c r="F23" s="37">
        <f>275850+70000</f>
        <v>345850</v>
      </c>
      <c r="G23" s="37">
        <v>0</v>
      </c>
      <c r="H23" s="37">
        <v>0</v>
      </c>
      <c r="I23" s="36">
        <f t="shared" si="1"/>
        <v>350760</v>
      </c>
      <c r="J23" s="37">
        <v>350760</v>
      </c>
      <c r="K23" s="37">
        <v>0</v>
      </c>
      <c r="L23" s="37">
        <v>0</v>
      </c>
      <c r="M23" s="36">
        <f t="shared" si="3"/>
        <v>350900</v>
      </c>
      <c r="N23" s="37">
        <f>350760+140</f>
        <v>350900</v>
      </c>
      <c r="O23" s="37">
        <v>0</v>
      </c>
      <c r="P23" s="37">
        <v>0</v>
      </c>
      <c r="Q23" s="36">
        <f t="shared" si="4"/>
        <v>350760</v>
      </c>
      <c r="R23" s="37">
        <v>350760</v>
      </c>
      <c r="S23" s="37">
        <v>0</v>
      </c>
      <c r="T23" s="37">
        <v>0</v>
      </c>
      <c r="U23" s="36"/>
      <c r="AC23" s="37"/>
      <c r="AD23" s="37"/>
      <c r="AE23" s="37"/>
      <c r="AF23" s="97" t="s">
        <v>477</v>
      </c>
    </row>
    <row r="24" spans="1:36" ht="97.5" customHeight="1" x14ac:dyDescent="0.25">
      <c r="B24" s="38"/>
      <c r="C24" s="34" t="s">
        <v>55</v>
      </c>
      <c r="D24" s="39" t="s">
        <v>71</v>
      </c>
      <c r="E24" s="36">
        <f t="shared" si="0"/>
        <v>252302</v>
      </c>
      <c r="F24" s="37">
        <f>244600+7702</f>
        <v>252302</v>
      </c>
      <c r="G24" s="37">
        <v>0</v>
      </c>
      <c r="H24" s="37">
        <v>0</v>
      </c>
      <c r="I24" s="36">
        <f t="shared" si="1"/>
        <v>255400</v>
      </c>
      <c r="J24" s="37">
        <v>255400</v>
      </c>
      <c r="K24" s="37">
        <v>0</v>
      </c>
      <c r="L24" s="37">
        <v>0</v>
      </c>
      <c r="M24" s="36">
        <f t="shared" si="3"/>
        <v>285600</v>
      </c>
      <c r="N24" s="37">
        <v>285600</v>
      </c>
      <c r="O24" s="37">
        <v>0</v>
      </c>
      <c r="P24" s="37">
        <v>0</v>
      </c>
      <c r="Q24" s="36">
        <f t="shared" si="4"/>
        <v>272968</v>
      </c>
      <c r="R24" s="37">
        <v>272968</v>
      </c>
      <c r="S24" s="37">
        <v>0</v>
      </c>
      <c r="T24" s="37">
        <v>0</v>
      </c>
      <c r="U24" s="36"/>
      <c r="AC24" s="37"/>
      <c r="AD24" s="37"/>
      <c r="AE24" s="37"/>
      <c r="AF24" s="97" t="s">
        <v>478</v>
      </c>
    </row>
    <row r="25" spans="1:36" ht="30" x14ac:dyDescent="0.25">
      <c r="B25" s="38"/>
      <c r="C25" s="34" t="s">
        <v>56</v>
      </c>
      <c r="D25" s="39" t="s">
        <v>70</v>
      </c>
      <c r="E25" s="36">
        <f t="shared" si="0"/>
        <v>126000</v>
      </c>
      <c r="F25" s="37">
        <v>126000</v>
      </c>
      <c r="G25" s="37">
        <v>0</v>
      </c>
      <c r="H25" s="37">
        <v>0</v>
      </c>
      <c r="I25" s="36">
        <f t="shared" si="1"/>
        <v>126000</v>
      </c>
      <c r="J25" s="37">
        <v>126000</v>
      </c>
      <c r="K25" s="37">
        <v>0</v>
      </c>
      <c r="L25" s="37">
        <v>0</v>
      </c>
      <c r="M25" s="36">
        <f t="shared" si="3"/>
        <v>126000</v>
      </c>
      <c r="N25" s="37">
        <v>126000</v>
      </c>
      <c r="O25" s="37">
        <v>0</v>
      </c>
      <c r="P25" s="37">
        <v>0</v>
      </c>
      <c r="Q25" s="36">
        <f t="shared" si="4"/>
        <v>126000</v>
      </c>
      <c r="R25" s="37">
        <v>126000</v>
      </c>
      <c r="S25" s="37">
        <v>0</v>
      </c>
      <c r="T25" s="37">
        <v>0</v>
      </c>
      <c r="U25" s="36"/>
      <c r="AC25" s="37"/>
      <c r="AD25" s="37"/>
      <c r="AE25" s="37"/>
      <c r="AF25" s="36"/>
    </row>
    <row r="26" spans="1:36" ht="15.75" x14ac:dyDescent="0.25">
      <c r="B26" s="38"/>
      <c r="C26" s="34" t="s">
        <v>57</v>
      </c>
      <c r="D26" s="39" t="s">
        <v>69</v>
      </c>
      <c r="E26" s="36">
        <f t="shared" si="0"/>
        <v>510</v>
      </c>
      <c r="F26" s="37">
        <v>510</v>
      </c>
      <c r="G26" s="37">
        <v>0</v>
      </c>
      <c r="H26" s="37">
        <v>0</v>
      </c>
      <c r="I26" s="36">
        <f t="shared" si="1"/>
        <v>600</v>
      </c>
      <c r="J26" s="37">
        <v>600</v>
      </c>
      <c r="K26" s="37">
        <v>0</v>
      </c>
      <c r="L26" s="37">
        <v>0</v>
      </c>
      <c r="M26" s="36">
        <f t="shared" si="3"/>
        <v>880</v>
      </c>
      <c r="N26" s="37">
        <v>880</v>
      </c>
      <c r="O26" s="37">
        <v>0</v>
      </c>
      <c r="P26" s="37">
        <v>0</v>
      </c>
      <c r="Q26" s="36">
        <f t="shared" si="4"/>
        <v>880</v>
      </c>
      <c r="R26" s="37">
        <v>880</v>
      </c>
      <c r="S26" s="37">
        <v>0</v>
      </c>
      <c r="T26" s="37">
        <v>0</v>
      </c>
      <c r="U26" s="36"/>
      <c r="AC26" s="37"/>
      <c r="AD26" s="37"/>
      <c r="AE26" s="37"/>
      <c r="AF26" s="36"/>
    </row>
    <row r="27" spans="1:36" ht="30" x14ac:dyDescent="0.25">
      <c r="B27" s="38"/>
      <c r="C27" s="34" t="s">
        <v>58</v>
      </c>
      <c r="D27" s="39" t="s">
        <v>51</v>
      </c>
      <c r="E27" s="36">
        <f t="shared" si="0"/>
        <v>23500</v>
      </c>
      <c r="F27" s="37">
        <v>23500</v>
      </c>
      <c r="G27" s="37">
        <v>0</v>
      </c>
      <c r="H27" s="37">
        <v>0</v>
      </c>
      <c r="I27" s="36">
        <f t="shared" si="1"/>
        <v>25000</v>
      </c>
      <c r="J27" s="37">
        <v>25000</v>
      </c>
      <c r="K27" s="37">
        <v>0</v>
      </c>
      <c r="L27" s="37">
        <v>0</v>
      </c>
      <c r="M27" s="36">
        <f t="shared" si="3"/>
        <v>25000</v>
      </c>
      <c r="N27" s="37">
        <v>25000</v>
      </c>
      <c r="O27" s="37">
        <v>0</v>
      </c>
      <c r="P27" s="37">
        <v>0</v>
      </c>
      <c r="Q27" s="36">
        <f t="shared" si="4"/>
        <v>25000</v>
      </c>
      <c r="R27" s="37">
        <v>25000</v>
      </c>
      <c r="S27" s="37">
        <v>0</v>
      </c>
      <c r="T27" s="37">
        <v>0</v>
      </c>
      <c r="U27" s="36"/>
      <c r="AC27" s="37"/>
      <c r="AD27" s="37"/>
      <c r="AE27" s="37"/>
      <c r="AF27" s="36"/>
    </row>
    <row r="28" spans="1:36" ht="45.75" customHeight="1" x14ac:dyDescent="0.25">
      <c r="A28" s="87"/>
      <c r="B28" s="38"/>
      <c r="C28" s="34"/>
      <c r="D28" s="39" t="s">
        <v>470</v>
      </c>
      <c r="E28" s="36">
        <f t="shared" si="0"/>
        <v>23500</v>
      </c>
      <c r="F28" s="37">
        <v>23500</v>
      </c>
      <c r="G28" s="37">
        <v>0</v>
      </c>
      <c r="H28" s="37">
        <v>0</v>
      </c>
      <c r="I28" s="36">
        <f t="shared" si="1"/>
        <v>25000</v>
      </c>
      <c r="J28" s="37">
        <v>25000</v>
      </c>
      <c r="K28" s="37">
        <v>0</v>
      </c>
      <c r="L28" s="37">
        <v>0</v>
      </c>
      <c r="M28" s="36">
        <f t="shared" si="3"/>
        <v>25000</v>
      </c>
      <c r="N28" s="37">
        <v>25000</v>
      </c>
      <c r="O28" s="37">
        <v>0</v>
      </c>
      <c r="P28" s="37">
        <v>0</v>
      </c>
      <c r="Q28" s="36">
        <f t="shared" si="4"/>
        <v>25000</v>
      </c>
      <c r="R28" s="37">
        <v>25000</v>
      </c>
      <c r="S28" s="37">
        <v>0</v>
      </c>
      <c r="T28" s="37">
        <v>0</v>
      </c>
      <c r="U28" s="36"/>
      <c r="AC28" s="37"/>
      <c r="AD28" s="37"/>
      <c r="AE28" s="37"/>
      <c r="AF28" s="36"/>
    </row>
    <row r="29" spans="1:36" ht="30" x14ac:dyDescent="0.25">
      <c r="B29" s="38"/>
      <c r="C29" s="34" t="s">
        <v>59</v>
      </c>
      <c r="D29" s="39" t="s">
        <v>68</v>
      </c>
      <c r="E29" s="36">
        <f t="shared" si="0"/>
        <v>13500</v>
      </c>
      <c r="F29" s="37">
        <v>13500</v>
      </c>
      <c r="G29" s="37">
        <v>0</v>
      </c>
      <c r="H29" s="37">
        <v>0</v>
      </c>
      <c r="I29" s="36">
        <f t="shared" si="1"/>
        <v>15000</v>
      </c>
      <c r="J29" s="37">
        <v>15000</v>
      </c>
      <c r="K29" s="37">
        <v>0</v>
      </c>
      <c r="L29" s="37">
        <v>0</v>
      </c>
      <c r="M29" s="36">
        <f t="shared" si="3"/>
        <v>15000</v>
      </c>
      <c r="N29" s="37">
        <v>15000</v>
      </c>
      <c r="O29" s="37">
        <v>0</v>
      </c>
      <c r="P29" s="37">
        <v>0</v>
      </c>
      <c r="Q29" s="36">
        <f t="shared" si="4"/>
        <v>15000</v>
      </c>
      <c r="R29" s="37">
        <v>15000</v>
      </c>
      <c r="S29" s="37">
        <v>0</v>
      </c>
      <c r="T29" s="37">
        <v>0</v>
      </c>
      <c r="U29" s="36"/>
      <c r="AC29" s="37"/>
      <c r="AD29" s="37"/>
      <c r="AE29" s="37"/>
      <c r="AF29" s="36"/>
    </row>
    <row r="30" spans="1:36" ht="45" x14ac:dyDescent="0.25">
      <c r="B30" s="38"/>
      <c r="C30" s="34" t="s">
        <v>60</v>
      </c>
      <c r="D30" s="39" t="s">
        <v>67</v>
      </c>
      <c r="E30" s="36">
        <f t="shared" si="0"/>
        <v>1500</v>
      </c>
      <c r="F30" s="37">
        <v>1500</v>
      </c>
      <c r="G30" s="37">
        <v>0</v>
      </c>
      <c r="H30" s="37">
        <v>0</v>
      </c>
      <c r="I30" s="36">
        <f t="shared" si="1"/>
        <v>1500</v>
      </c>
      <c r="J30" s="37">
        <v>1500</v>
      </c>
      <c r="K30" s="37">
        <v>0</v>
      </c>
      <c r="L30" s="37">
        <v>0</v>
      </c>
      <c r="M30" s="36">
        <f t="shared" si="3"/>
        <v>1500</v>
      </c>
      <c r="N30" s="37">
        <v>1500</v>
      </c>
      <c r="O30" s="37">
        <v>0</v>
      </c>
      <c r="P30" s="37">
        <v>0</v>
      </c>
      <c r="Q30" s="36">
        <f t="shared" si="4"/>
        <v>1500</v>
      </c>
      <c r="R30" s="37">
        <v>1500</v>
      </c>
      <c r="S30" s="37">
        <v>0</v>
      </c>
      <c r="T30" s="37">
        <v>0</v>
      </c>
      <c r="U30" s="36"/>
      <c r="AC30" s="37"/>
      <c r="AD30" s="37"/>
      <c r="AE30" s="37"/>
      <c r="AF30" s="36"/>
    </row>
    <row r="31" spans="1:36" ht="15.75" x14ac:dyDescent="0.25">
      <c r="B31" s="38"/>
      <c r="C31" s="34" t="s">
        <v>61</v>
      </c>
      <c r="D31" s="39" t="s">
        <v>52</v>
      </c>
      <c r="E31" s="36">
        <f t="shared" ref="E31:E58" si="43">SUM(F31:H31)</f>
        <v>5400</v>
      </c>
      <c r="F31" s="37">
        <v>5400</v>
      </c>
      <c r="G31" s="37">
        <v>0</v>
      </c>
      <c r="H31" s="37">
        <v>0</v>
      </c>
      <c r="I31" s="36">
        <f t="shared" ref="I31:I58" si="44">SUM(J31:L31)</f>
        <v>5400</v>
      </c>
      <c r="J31" s="37">
        <v>5400</v>
      </c>
      <c r="K31" s="37">
        <v>0</v>
      </c>
      <c r="L31" s="33">
        <f t="shared" ref="L31" si="45">SUM(L35:L48)</f>
        <v>0</v>
      </c>
      <c r="M31" s="36">
        <f t="shared" si="3"/>
        <v>5400</v>
      </c>
      <c r="N31" s="37">
        <v>5400</v>
      </c>
      <c r="O31" s="37">
        <v>0</v>
      </c>
      <c r="P31" s="37">
        <v>0</v>
      </c>
      <c r="Q31" s="36">
        <f t="shared" ref="Q31:Q58" si="46">SUM(R31:T31)</f>
        <v>5400</v>
      </c>
      <c r="R31" s="37">
        <v>5400</v>
      </c>
      <c r="S31" s="37">
        <v>0</v>
      </c>
      <c r="T31" s="37">
        <v>0</v>
      </c>
      <c r="U31" s="36"/>
      <c r="AC31" s="37"/>
      <c r="AD31" s="37"/>
      <c r="AE31" s="37"/>
      <c r="AF31" s="36"/>
    </row>
    <row r="32" spans="1:36" ht="15.75" x14ac:dyDescent="0.25">
      <c r="B32" s="38"/>
      <c r="C32" s="34" t="s">
        <v>62</v>
      </c>
      <c r="D32" s="39" t="s">
        <v>53</v>
      </c>
      <c r="E32" s="36">
        <f t="shared" si="43"/>
        <v>1440</v>
      </c>
      <c r="F32" s="37">
        <f>340+1100</f>
        <v>1440</v>
      </c>
      <c r="G32" s="37">
        <v>0</v>
      </c>
      <c r="H32" s="37">
        <v>0</v>
      </c>
      <c r="I32" s="36">
        <f t="shared" si="44"/>
        <v>340</v>
      </c>
      <c r="J32" s="37">
        <v>340</v>
      </c>
      <c r="K32" s="37">
        <v>0</v>
      </c>
      <c r="L32" s="36">
        <f t="shared" ref="L32" si="47">SUM(L33:L34)</f>
        <v>0</v>
      </c>
      <c r="M32" s="36">
        <f t="shared" si="3"/>
        <v>340</v>
      </c>
      <c r="N32" s="37">
        <v>340</v>
      </c>
      <c r="O32" s="37">
        <v>0</v>
      </c>
      <c r="P32" s="37">
        <v>0</v>
      </c>
      <c r="Q32" s="36">
        <f t="shared" si="46"/>
        <v>340</v>
      </c>
      <c r="R32" s="37">
        <v>340</v>
      </c>
      <c r="S32" s="37">
        <v>0</v>
      </c>
      <c r="T32" s="37">
        <v>0</v>
      </c>
      <c r="U32" s="36"/>
      <c r="AC32" s="37"/>
      <c r="AD32" s="37"/>
      <c r="AE32" s="37"/>
      <c r="AF32" s="36"/>
    </row>
    <row r="33" spans="2:32" ht="31.5" x14ac:dyDescent="0.25">
      <c r="B33" s="30" t="s">
        <v>468</v>
      </c>
      <c r="C33" s="31"/>
      <c r="D33" s="31" t="s">
        <v>66</v>
      </c>
      <c r="E33" s="32">
        <f t="shared" si="43"/>
        <v>35890</v>
      </c>
      <c r="F33" s="33">
        <f t="shared" ref="F33:P33" si="48">SUM(F37:F50)</f>
        <v>35890</v>
      </c>
      <c r="G33" s="33">
        <f t="shared" si="48"/>
        <v>0</v>
      </c>
      <c r="H33" s="33">
        <f t="shared" si="48"/>
        <v>0</v>
      </c>
      <c r="I33" s="32">
        <f t="shared" si="44"/>
        <v>37390</v>
      </c>
      <c r="J33" s="33">
        <f t="shared" ref="J33" si="49">SUM(J37:J50)</f>
        <v>37390</v>
      </c>
      <c r="K33" s="33">
        <f t="shared" si="48"/>
        <v>0</v>
      </c>
      <c r="L33" s="37">
        <v>0</v>
      </c>
      <c r="M33" s="32">
        <f t="shared" si="3"/>
        <v>37390</v>
      </c>
      <c r="N33" s="33">
        <f t="shared" ref="N33:O33" si="50">SUM(N37:N50)</f>
        <v>37390</v>
      </c>
      <c r="O33" s="33">
        <f t="shared" si="50"/>
        <v>0</v>
      </c>
      <c r="P33" s="33">
        <f t="shared" si="48"/>
        <v>0</v>
      </c>
      <c r="Q33" s="32">
        <f t="shared" si="46"/>
        <v>37390</v>
      </c>
      <c r="R33" s="33">
        <f t="shared" ref="R33" si="51">SUM(R37:R50)</f>
        <v>37390</v>
      </c>
      <c r="S33" s="33">
        <f t="shared" ref="S33" si="52">SUM(S37:S50)</f>
        <v>0</v>
      </c>
      <c r="T33" s="33">
        <f t="shared" ref="T33" si="53">SUM(T37:T50)</f>
        <v>0</v>
      </c>
      <c r="U33" s="32">
        <f>R33-F33</f>
        <v>1500</v>
      </c>
      <c r="V33" s="91">
        <v>36000</v>
      </c>
      <c r="AC33" s="33">
        <f t="shared" ref="AC33:AE33" si="54">SUM(AC37:AC50)</f>
        <v>0</v>
      </c>
      <c r="AD33" s="33">
        <f t="shared" si="54"/>
        <v>0</v>
      </c>
      <c r="AE33" s="33">
        <f t="shared" si="54"/>
        <v>0</v>
      </c>
      <c r="AF33" s="36"/>
    </row>
    <row r="34" spans="2:32" ht="18" x14ac:dyDescent="0.25">
      <c r="B34" s="41"/>
      <c r="C34" s="42"/>
      <c r="D34" s="43" t="s">
        <v>151</v>
      </c>
      <c r="E34" s="36">
        <f t="shared" si="43"/>
        <v>0</v>
      </c>
      <c r="F34" s="36">
        <f t="shared" ref="F34:H34" si="55">SUM(F35:F36)</f>
        <v>0</v>
      </c>
      <c r="G34" s="36">
        <f t="shared" si="55"/>
        <v>0</v>
      </c>
      <c r="H34" s="36">
        <f t="shared" si="55"/>
        <v>0</v>
      </c>
      <c r="I34" s="36">
        <f t="shared" si="44"/>
        <v>0</v>
      </c>
      <c r="J34" s="36">
        <f t="shared" ref="J34:K34" si="56">SUM(J35:J36)</f>
        <v>0</v>
      </c>
      <c r="K34" s="36">
        <f t="shared" si="56"/>
        <v>0</v>
      </c>
      <c r="L34" s="37">
        <v>0</v>
      </c>
      <c r="M34" s="36">
        <f t="shared" si="3"/>
        <v>0</v>
      </c>
      <c r="N34" s="36">
        <f t="shared" ref="N34:O34" si="57">SUM(N35:N36)</f>
        <v>0</v>
      </c>
      <c r="O34" s="36">
        <f t="shared" si="57"/>
        <v>0</v>
      </c>
      <c r="P34" s="36">
        <f t="shared" ref="P34" si="58">SUM(P35:P36)</f>
        <v>0</v>
      </c>
      <c r="Q34" s="36">
        <f t="shared" si="46"/>
        <v>0</v>
      </c>
      <c r="R34" s="36">
        <f t="shared" ref="R34" si="59">SUM(R35:R36)</f>
        <v>0</v>
      </c>
      <c r="S34" s="36">
        <f t="shared" ref="S34" si="60">SUM(S35:S36)</f>
        <v>0</v>
      </c>
      <c r="T34" s="36">
        <f t="shared" ref="T34" si="61">SUM(T35:T36)</f>
        <v>0</v>
      </c>
      <c r="U34" s="36"/>
      <c r="AC34" s="36">
        <f t="shared" ref="AC34:AE34" si="62">SUM(AC35:AC36)</f>
        <v>0</v>
      </c>
      <c r="AD34" s="36">
        <f t="shared" si="62"/>
        <v>0</v>
      </c>
      <c r="AE34" s="36">
        <f t="shared" si="62"/>
        <v>0</v>
      </c>
      <c r="AF34" s="36"/>
    </row>
    <row r="35" spans="2:32" ht="18" x14ac:dyDescent="0.25">
      <c r="B35" s="41"/>
      <c r="C35" s="42"/>
      <c r="D35" s="44" t="s">
        <v>335</v>
      </c>
      <c r="E35" s="37">
        <f t="shared" si="43"/>
        <v>0</v>
      </c>
      <c r="F35" s="37">
        <v>0</v>
      </c>
      <c r="G35" s="37">
        <v>0</v>
      </c>
      <c r="H35" s="37">
        <v>0</v>
      </c>
      <c r="I35" s="37">
        <f t="shared" si="44"/>
        <v>0</v>
      </c>
      <c r="J35" s="37">
        <v>0</v>
      </c>
      <c r="K35" s="37">
        <v>0</v>
      </c>
      <c r="L35" s="45">
        <v>0</v>
      </c>
      <c r="M35" s="36">
        <f t="shared" si="3"/>
        <v>0</v>
      </c>
      <c r="N35" s="37">
        <v>0</v>
      </c>
      <c r="O35" s="37">
        <v>0</v>
      </c>
      <c r="P35" s="37">
        <v>0</v>
      </c>
      <c r="Q35" s="37">
        <f t="shared" si="46"/>
        <v>0</v>
      </c>
      <c r="R35" s="37">
        <v>0</v>
      </c>
      <c r="S35" s="37">
        <v>0</v>
      </c>
      <c r="T35" s="37">
        <v>0</v>
      </c>
      <c r="U35" s="36"/>
      <c r="AC35" s="37">
        <v>0</v>
      </c>
      <c r="AD35" s="37">
        <v>0</v>
      </c>
      <c r="AE35" s="37">
        <v>0</v>
      </c>
      <c r="AF35" s="36"/>
    </row>
    <row r="36" spans="2:32" ht="18" x14ac:dyDescent="0.25">
      <c r="B36" s="41"/>
      <c r="C36" s="42"/>
      <c r="D36" s="44" t="s">
        <v>155</v>
      </c>
      <c r="E36" s="36">
        <f t="shared" si="43"/>
        <v>0</v>
      </c>
      <c r="F36" s="37">
        <v>0</v>
      </c>
      <c r="G36" s="37">
        <v>0</v>
      </c>
      <c r="H36" s="37">
        <v>0</v>
      </c>
      <c r="I36" s="36">
        <f t="shared" si="44"/>
        <v>0</v>
      </c>
      <c r="J36" s="37">
        <v>0</v>
      </c>
      <c r="K36" s="37">
        <v>0</v>
      </c>
      <c r="L36" s="45">
        <v>0</v>
      </c>
      <c r="M36" s="36">
        <f t="shared" si="3"/>
        <v>0</v>
      </c>
      <c r="N36" s="37">
        <v>0</v>
      </c>
      <c r="O36" s="37">
        <v>0</v>
      </c>
      <c r="P36" s="37">
        <v>0</v>
      </c>
      <c r="Q36" s="36">
        <f t="shared" si="46"/>
        <v>0</v>
      </c>
      <c r="R36" s="37">
        <v>0</v>
      </c>
      <c r="S36" s="37">
        <v>0</v>
      </c>
      <c r="T36" s="37">
        <v>0</v>
      </c>
      <c r="U36" s="36"/>
      <c r="AC36" s="37">
        <v>0</v>
      </c>
      <c r="AD36" s="37">
        <v>0</v>
      </c>
      <c r="AE36" s="37">
        <v>0</v>
      </c>
      <c r="AF36" s="36"/>
    </row>
    <row r="37" spans="2:32" ht="30" x14ac:dyDescent="0.25">
      <c r="B37" s="38"/>
      <c r="C37" s="34" t="s">
        <v>72</v>
      </c>
      <c r="D37" s="39" t="s">
        <v>411</v>
      </c>
      <c r="E37" s="40">
        <f t="shared" si="43"/>
        <v>2000</v>
      </c>
      <c r="F37" s="45">
        <v>2000</v>
      </c>
      <c r="G37" s="45">
        <v>0</v>
      </c>
      <c r="H37" s="45">
        <v>0</v>
      </c>
      <c r="I37" s="40">
        <f t="shared" si="44"/>
        <v>1800</v>
      </c>
      <c r="J37" s="45">
        <v>1800</v>
      </c>
      <c r="K37" s="45">
        <v>0</v>
      </c>
      <c r="L37" s="45">
        <v>0</v>
      </c>
      <c r="M37" s="40">
        <f t="shared" si="3"/>
        <v>1800</v>
      </c>
      <c r="N37" s="45">
        <v>1800</v>
      </c>
      <c r="O37" s="45">
        <v>0</v>
      </c>
      <c r="P37" s="45">
        <v>0</v>
      </c>
      <c r="Q37" s="40">
        <f t="shared" si="46"/>
        <v>1800</v>
      </c>
      <c r="R37" s="45">
        <v>1800</v>
      </c>
      <c r="S37" s="45">
        <v>0</v>
      </c>
      <c r="T37" s="45">
        <v>0</v>
      </c>
      <c r="U37" s="40"/>
      <c r="AC37" s="45"/>
      <c r="AD37" s="45"/>
      <c r="AE37" s="45"/>
      <c r="AF37" s="36"/>
    </row>
    <row r="38" spans="2:32" ht="15.75" x14ac:dyDescent="0.25">
      <c r="B38" s="38"/>
      <c r="C38" s="34" t="s">
        <v>73</v>
      </c>
      <c r="D38" s="39" t="s">
        <v>373</v>
      </c>
      <c r="E38" s="40">
        <f t="shared" si="43"/>
        <v>2500</v>
      </c>
      <c r="F38" s="45">
        <v>2500</v>
      </c>
      <c r="G38" s="45">
        <v>0</v>
      </c>
      <c r="H38" s="45">
        <v>0</v>
      </c>
      <c r="I38" s="40">
        <f t="shared" si="44"/>
        <v>2871.2</v>
      </c>
      <c r="J38" s="45">
        <v>2871.2</v>
      </c>
      <c r="K38" s="45">
        <v>0</v>
      </c>
      <c r="L38" s="45">
        <v>0</v>
      </c>
      <c r="M38" s="40">
        <f t="shared" si="3"/>
        <v>2871.2</v>
      </c>
      <c r="N38" s="45">
        <v>2871.2</v>
      </c>
      <c r="O38" s="45">
        <v>0</v>
      </c>
      <c r="P38" s="45">
        <v>0</v>
      </c>
      <c r="Q38" s="40">
        <f t="shared" si="46"/>
        <v>2871.2</v>
      </c>
      <c r="R38" s="45">
        <v>2871.2</v>
      </c>
      <c r="S38" s="45">
        <v>0</v>
      </c>
      <c r="T38" s="45">
        <v>0</v>
      </c>
      <c r="U38" s="40"/>
      <c r="AC38" s="45"/>
      <c r="AD38" s="45"/>
      <c r="AE38" s="45"/>
      <c r="AF38" s="36"/>
    </row>
    <row r="39" spans="2:32" ht="15.75" x14ac:dyDescent="0.25">
      <c r="B39" s="38"/>
      <c r="C39" s="34" t="s">
        <v>74</v>
      </c>
      <c r="D39" s="39" t="s">
        <v>374</v>
      </c>
      <c r="E39" s="40">
        <f t="shared" si="43"/>
        <v>3500</v>
      </c>
      <c r="F39" s="45">
        <v>3500</v>
      </c>
      <c r="G39" s="45">
        <v>0</v>
      </c>
      <c r="H39" s="45">
        <v>0</v>
      </c>
      <c r="I39" s="40">
        <f t="shared" si="44"/>
        <v>3900</v>
      </c>
      <c r="J39" s="45">
        <v>3900</v>
      </c>
      <c r="K39" s="45">
        <v>0</v>
      </c>
      <c r="L39" s="45">
        <v>0</v>
      </c>
      <c r="M39" s="40">
        <f t="shared" si="3"/>
        <v>3500</v>
      </c>
      <c r="N39" s="45">
        <v>3500</v>
      </c>
      <c r="O39" s="45">
        <v>0</v>
      </c>
      <c r="P39" s="45">
        <v>0</v>
      </c>
      <c r="Q39" s="40">
        <f t="shared" si="46"/>
        <v>3500</v>
      </c>
      <c r="R39" s="45">
        <v>3500</v>
      </c>
      <c r="S39" s="45">
        <v>0</v>
      </c>
      <c r="T39" s="45">
        <v>0</v>
      </c>
      <c r="U39" s="40"/>
      <c r="AC39" s="45"/>
      <c r="AD39" s="45"/>
      <c r="AE39" s="45"/>
      <c r="AF39" s="36"/>
    </row>
    <row r="40" spans="2:32" ht="15.75" x14ac:dyDescent="0.25">
      <c r="B40" s="38"/>
      <c r="C40" s="34" t="s">
        <v>75</v>
      </c>
      <c r="D40" s="39" t="s">
        <v>375</v>
      </c>
      <c r="E40" s="40">
        <f t="shared" si="43"/>
        <v>40</v>
      </c>
      <c r="F40" s="45">
        <v>40</v>
      </c>
      <c r="G40" s="45">
        <v>0</v>
      </c>
      <c r="H40" s="45">
        <v>0</v>
      </c>
      <c r="I40" s="40">
        <f t="shared" si="44"/>
        <v>40</v>
      </c>
      <c r="J40" s="45">
        <v>40</v>
      </c>
      <c r="K40" s="45">
        <v>0</v>
      </c>
      <c r="L40" s="45">
        <v>0</v>
      </c>
      <c r="M40" s="40">
        <f t="shared" si="3"/>
        <v>40</v>
      </c>
      <c r="N40" s="45">
        <v>40</v>
      </c>
      <c r="O40" s="45">
        <v>0</v>
      </c>
      <c r="P40" s="45">
        <v>0</v>
      </c>
      <c r="Q40" s="40">
        <f t="shared" si="46"/>
        <v>40</v>
      </c>
      <c r="R40" s="45">
        <v>40</v>
      </c>
      <c r="S40" s="45">
        <v>0</v>
      </c>
      <c r="T40" s="45">
        <v>0</v>
      </c>
      <c r="U40" s="40"/>
      <c r="AC40" s="45"/>
      <c r="AD40" s="45"/>
      <c r="AE40" s="45"/>
      <c r="AF40" s="36"/>
    </row>
    <row r="41" spans="2:32" ht="15.75" x14ac:dyDescent="0.25">
      <c r="B41" s="38"/>
      <c r="C41" s="34" t="s">
        <v>76</v>
      </c>
      <c r="D41" s="39" t="s">
        <v>376</v>
      </c>
      <c r="E41" s="40">
        <f t="shared" si="43"/>
        <v>6500</v>
      </c>
      <c r="F41" s="45">
        <v>6500</v>
      </c>
      <c r="G41" s="45">
        <v>0</v>
      </c>
      <c r="H41" s="45">
        <v>0</v>
      </c>
      <c r="I41" s="40">
        <f t="shared" si="44"/>
        <v>6258.3</v>
      </c>
      <c r="J41" s="45">
        <v>6258.3</v>
      </c>
      <c r="K41" s="45">
        <v>0</v>
      </c>
      <c r="L41" s="45">
        <v>0</v>
      </c>
      <c r="M41" s="40">
        <f t="shared" si="3"/>
        <v>6658.3</v>
      </c>
      <c r="N41" s="45">
        <v>6658.3</v>
      </c>
      <c r="O41" s="45">
        <v>0</v>
      </c>
      <c r="P41" s="45">
        <v>0</v>
      </c>
      <c r="Q41" s="40">
        <f t="shared" si="46"/>
        <v>6658.3</v>
      </c>
      <c r="R41" s="45">
        <v>6658.3</v>
      </c>
      <c r="S41" s="45">
        <v>0</v>
      </c>
      <c r="T41" s="45">
        <v>0</v>
      </c>
      <c r="U41" s="40"/>
      <c r="AC41" s="45"/>
      <c r="AD41" s="45"/>
      <c r="AE41" s="45"/>
      <c r="AF41" s="36"/>
    </row>
    <row r="42" spans="2:32" ht="15.75" x14ac:dyDescent="0.25">
      <c r="B42" s="38"/>
      <c r="C42" s="34" t="s">
        <v>77</v>
      </c>
      <c r="D42" s="39" t="s">
        <v>377</v>
      </c>
      <c r="E42" s="40">
        <f t="shared" si="43"/>
        <v>5500</v>
      </c>
      <c r="F42" s="45">
        <v>5500</v>
      </c>
      <c r="G42" s="45">
        <v>0</v>
      </c>
      <c r="H42" s="45">
        <v>0</v>
      </c>
      <c r="I42" s="40">
        <f t="shared" si="44"/>
        <v>5278.9</v>
      </c>
      <c r="J42" s="45">
        <v>5278.9</v>
      </c>
      <c r="K42" s="45">
        <v>0</v>
      </c>
      <c r="L42" s="45">
        <v>0</v>
      </c>
      <c r="M42" s="40">
        <f t="shared" ref="M42:M58" si="63">SUM(N42:O42)</f>
        <v>5278.9</v>
      </c>
      <c r="N42" s="45">
        <v>5278.9</v>
      </c>
      <c r="O42" s="45">
        <v>0</v>
      </c>
      <c r="P42" s="45">
        <v>0</v>
      </c>
      <c r="Q42" s="40">
        <f t="shared" si="46"/>
        <v>5278.9</v>
      </c>
      <c r="R42" s="45">
        <v>5278.9</v>
      </c>
      <c r="S42" s="45">
        <v>0</v>
      </c>
      <c r="T42" s="45">
        <v>0</v>
      </c>
      <c r="U42" s="40"/>
      <c r="AC42" s="45"/>
      <c r="AD42" s="45"/>
      <c r="AE42" s="45"/>
      <c r="AF42" s="36"/>
    </row>
    <row r="43" spans="2:32" ht="15.75" x14ac:dyDescent="0.25">
      <c r="B43" s="38"/>
      <c r="C43" s="34" t="s">
        <v>78</v>
      </c>
      <c r="D43" s="39" t="s">
        <v>378</v>
      </c>
      <c r="E43" s="40">
        <f t="shared" si="43"/>
        <v>50</v>
      </c>
      <c r="F43" s="45">
        <v>50</v>
      </c>
      <c r="G43" s="45">
        <v>0</v>
      </c>
      <c r="H43" s="45">
        <v>0</v>
      </c>
      <c r="I43" s="40">
        <f t="shared" si="44"/>
        <v>48</v>
      </c>
      <c r="J43" s="45">
        <v>48</v>
      </c>
      <c r="K43" s="45">
        <v>0</v>
      </c>
      <c r="L43" s="45">
        <v>0</v>
      </c>
      <c r="M43" s="40">
        <f t="shared" si="63"/>
        <v>48</v>
      </c>
      <c r="N43" s="45">
        <v>48</v>
      </c>
      <c r="O43" s="45">
        <v>0</v>
      </c>
      <c r="P43" s="45">
        <v>0</v>
      </c>
      <c r="Q43" s="40">
        <f t="shared" si="46"/>
        <v>48</v>
      </c>
      <c r="R43" s="45">
        <v>48</v>
      </c>
      <c r="S43" s="45">
        <v>0</v>
      </c>
      <c r="T43" s="45">
        <v>0</v>
      </c>
      <c r="U43" s="40"/>
      <c r="AC43" s="45"/>
      <c r="AD43" s="45"/>
      <c r="AE43" s="45"/>
      <c r="AF43" s="36"/>
    </row>
    <row r="44" spans="2:32" ht="15.75" x14ac:dyDescent="0.25">
      <c r="B44" s="38"/>
      <c r="C44" s="34" t="s">
        <v>79</v>
      </c>
      <c r="D44" s="39" t="s">
        <v>379</v>
      </c>
      <c r="E44" s="40">
        <f t="shared" si="43"/>
        <v>380</v>
      </c>
      <c r="F44" s="45">
        <v>380</v>
      </c>
      <c r="G44" s="45">
        <v>0</v>
      </c>
      <c r="H44" s="45">
        <v>0</v>
      </c>
      <c r="I44" s="40">
        <f t="shared" si="44"/>
        <v>450</v>
      </c>
      <c r="J44" s="45">
        <v>450</v>
      </c>
      <c r="K44" s="45">
        <v>0</v>
      </c>
      <c r="L44" s="45">
        <v>0</v>
      </c>
      <c r="M44" s="40">
        <f t="shared" si="63"/>
        <v>450</v>
      </c>
      <c r="N44" s="45">
        <v>450</v>
      </c>
      <c r="O44" s="45">
        <v>0</v>
      </c>
      <c r="P44" s="45">
        <v>0</v>
      </c>
      <c r="Q44" s="40">
        <f t="shared" si="46"/>
        <v>450</v>
      </c>
      <c r="R44" s="45">
        <v>450</v>
      </c>
      <c r="S44" s="45">
        <v>0</v>
      </c>
      <c r="T44" s="45">
        <v>0</v>
      </c>
      <c r="U44" s="40"/>
      <c r="AC44" s="45"/>
      <c r="AD44" s="45"/>
      <c r="AE44" s="45"/>
      <c r="AF44" s="36"/>
    </row>
    <row r="45" spans="2:32" ht="15.75" x14ac:dyDescent="0.25">
      <c r="B45" s="38"/>
      <c r="C45" s="34" t="s">
        <v>80</v>
      </c>
      <c r="D45" s="39" t="s">
        <v>380</v>
      </c>
      <c r="E45" s="40">
        <f t="shared" si="43"/>
        <v>9200</v>
      </c>
      <c r="F45" s="45">
        <v>9200</v>
      </c>
      <c r="G45" s="45">
        <v>0</v>
      </c>
      <c r="H45" s="45">
        <v>0</v>
      </c>
      <c r="I45" s="40">
        <f t="shared" si="44"/>
        <v>9585</v>
      </c>
      <c r="J45" s="45">
        <v>9585</v>
      </c>
      <c r="K45" s="45">
        <v>0</v>
      </c>
      <c r="L45" s="45">
        <v>0</v>
      </c>
      <c r="M45" s="40">
        <f t="shared" si="63"/>
        <v>9585</v>
      </c>
      <c r="N45" s="45">
        <v>9585</v>
      </c>
      <c r="O45" s="45">
        <v>0</v>
      </c>
      <c r="P45" s="45">
        <v>0</v>
      </c>
      <c r="Q45" s="40">
        <f t="shared" si="46"/>
        <v>9585</v>
      </c>
      <c r="R45" s="45">
        <v>9585</v>
      </c>
      <c r="S45" s="45">
        <v>0</v>
      </c>
      <c r="T45" s="45">
        <v>0</v>
      </c>
      <c r="U45" s="40"/>
      <c r="AC45" s="45"/>
      <c r="AD45" s="45"/>
      <c r="AE45" s="45"/>
      <c r="AF45" s="36"/>
    </row>
    <row r="46" spans="2:32" ht="30" x14ac:dyDescent="0.25">
      <c r="B46" s="38"/>
      <c r="C46" s="34" t="s">
        <v>81</v>
      </c>
      <c r="D46" s="39" t="s">
        <v>381</v>
      </c>
      <c r="E46" s="40">
        <f t="shared" si="43"/>
        <v>2700</v>
      </c>
      <c r="F46" s="45">
        <v>2700</v>
      </c>
      <c r="G46" s="45">
        <v>0</v>
      </c>
      <c r="H46" s="45">
        <v>0</v>
      </c>
      <c r="I46" s="40">
        <f t="shared" si="44"/>
        <v>2691.2</v>
      </c>
      <c r="J46" s="45">
        <v>2691.2</v>
      </c>
      <c r="K46" s="45">
        <v>0</v>
      </c>
      <c r="L46" s="45">
        <v>0</v>
      </c>
      <c r="M46" s="40">
        <f t="shared" si="63"/>
        <v>2691.2</v>
      </c>
      <c r="N46" s="45">
        <v>2691.2</v>
      </c>
      <c r="O46" s="45">
        <v>0</v>
      </c>
      <c r="P46" s="45">
        <v>0</v>
      </c>
      <c r="Q46" s="40">
        <f t="shared" si="46"/>
        <v>2691.2</v>
      </c>
      <c r="R46" s="45">
        <v>2691.2</v>
      </c>
      <c r="S46" s="45">
        <v>0</v>
      </c>
      <c r="T46" s="45">
        <v>0</v>
      </c>
      <c r="U46" s="40"/>
      <c r="AC46" s="45"/>
      <c r="AD46" s="45"/>
      <c r="AE46" s="45"/>
      <c r="AF46" s="36"/>
    </row>
    <row r="47" spans="2:32" ht="15.75" x14ac:dyDescent="0.25">
      <c r="B47" s="38"/>
      <c r="C47" s="34" t="s">
        <v>82</v>
      </c>
      <c r="D47" s="39" t="s">
        <v>382</v>
      </c>
      <c r="E47" s="40">
        <f t="shared" si="43"/>
        <v>900</v>
      </c>
      <c r="F47" s="45">
        <v>900</v>
      </c>
      <c r="G47" s="45">
        <v>0</v>
      </c>
      <c r="H47" s="45">
        <v>0</v>
      </c>
      <c r="I47" s="40">
        <f t="shared" si="44"/>
        <v>1683.4</v>
      </c>
      <c r="J47" s="45">
        <v>1683.4</v>
      </c>
      <c r="K47" s="45">
        <v>0</v>
      </c>
      <c r="L47" s="45">
        <v>0</v>
      </c>
      <c r="M47" s="40">
        <f t="shared" si="63"/>
        <v>1683.4</v>
      </c>
      <c r="N47" s="45">
        <v>1683.4</v>
      </c>
      <c r="O47" s="45">
        <v>0</v>
      </c>
      <c r="P47" s="45">
        <v>0</v>
      </c>
      <c r="Q47" s="40">
        <f t="shared" si="46"/>
        <v>1683.4</v>
      </c>
      <c r="R47" s="45">
        <v>1683.4</v>
      </c>
      <c r="S47" s="45">
        <v>0</v>
      </c>
      <c r="T47" s="45">
        <v>0</v>
      </c>
      <c r="U47" s="40"/>
      <c r="AC47" s="45"/>
      <c r="AD47" s="45"/>
      <c r="AE47" s="45"/>
      <c r="AF47" s="36"/>
    </row>
    <row r="48" spans="2:32" ht="30" x14ac:dyDescent="0.25">
      <c r="B48" s="38"/>
      <c r="C48" s="34" t="s">
        <v>83</v>
      </c>
      <c r="D48" s="39" t="s">
        <v>383</v>
      </c>
      <c r="E48" s="40">
        <f t="shared" si="43"/>
        <v>2100</v>
      </c>
      <c r="F48" s="45">
        <v>2100</v>
      </c>
      <c r="G48" s="45">
        <v>0</v>
      </c>
      <c r="H48" s="45">
        <v>0</v>
      </c>
      <c r="I48" s="40">
        <f t="shared" si="44"/>
        <v>2276.5</v>
      </c>
      <c r="J48" s="45">
        <v>2276.5</v>
      </c>
      <c r="K48" s="45">
        <v>0</v>
      </c>
      <c r="L48" s="45">
        <v>0</v>
      </c>
      <c r="M48" s="40">
        <f t="shared" si="63"/>
        <v>2276.5</v>
      </c>
      <c r="N48" s="45">
        <v>2276.5</v>
      </c>
      <c r="O48" s="45">
        <v>0</v>
      </c>
      <c r="P48" s="45">
        <v>0</v>
      </c>
      <c r="Q48" s="40">
        <f t="shared" si="46"/>
        <v>2276.5</v>
      </c>
      <c r="R48" s="45">
        <v>2276.5</v>
      </c>
      <c r="S48" s="45">
        <v>0</v>
      </c>
      <c r="T48" s="45">
        <v>0</v>
      </c>
      <c r="U48" s="40"/>
      <c r="AC48" s="45"/>
      <c r="AD48" s="45"/>
      <c r="AE48" s="45"/>
      <c r="AF48" s="36"/>
    </row>
    <row r="49" spans="2:32" ht="45" x14ac:dyDescent="0.25">
      <c r="B49" s="38"/>
      <c r="C49" s="34" t="s">
        <v>84</v>
      </c>
      <c r="D49" s="39" t="s">
        <v>384</v>
      </c>
      <c r="E49" s="40">
        <f t="shared" si="43"/>
        <v>260</v>
      </c>
      <c r="F49" s="45">
        <v>260</v>
      </c>
      <c r="G49" s="45">
        <v>0</v>
      </c>
      <c r="H49" s="45">
        <v>0</v>
      </c>
      <c r="I49" s="40">
        <f t="shared" si="44"/>
        <v>252</v>
      </c>
      <c r="J49" s="45">
        <v>252</v>
      </c>
      <c r="K49" s="45">
        <v>0</v>
      </c>
      <c r="L49" s="33">
        <v>0</v>
      </c>
      <c r="M49" s="40">
        <f t="shared" si="63"/>
        <v>252</v>
      </c>
      <c r="N49" s="45">
        <v>252</v>
      </c>
      <c r="O49" s="45">
        <v>0</v>
      </c>
      <c r="P49" s="45">
        <v>0</v>
      </c>
      <c r="Q49" s="40">
        <f t="shared" si="46"/>
        <v>252</v>
      </c>
      <c r="R49" s="45">
        <v>252</v>
      </c>
      <c r="S49" s="45">
        <v>0</v>
      </c>
      <c r="T49" s="45">
        <v>0</v>
      </c>
      <c r="U49" s="40"/>
      <c r="AC49" s="45"/>
      <c r="AD49" s="45"/>
      <c r="AE49" s="45"/>
      <c r="AF49" s="36"/>
    </row>
    <row r="50" spans="2:32" ht="45" x14ac:dyDescent="0.25">
      <c r="B50" s="38"/>
      <c r="C50" s="34" t="s">
        <v>85</v>
      </c>
      <c r="D50" s="39" t="s">
        <v>385</v>
      </c>
      <c r="E50" s="40">
        <f t="shared" si="43"/>
        <v>260</v>
      </c>
      <c r="F50" s="45">
        <v>260</v>
      </c>
      <c r="G50" s="45">
        <v>0</v>
      </c>
      <c r="H50" s="45">
        <v>0</v>
      </c>
      <c r="I50" s="40">
        <f t="shared" si="44"/>
        <v>255.5</v>
      </c>
      <c r="J50" s="45">
        <v>255.5</v>
      </c>
      <c r="K50" s="45">
        <v>0</v>
      </c>
      <c r="L50" s="36">
        <f t="shared" ref="L50" si="64">SUM(L51:L52)</f>
        <v>0</v>
      </c>
      <c r="M50" s="40">
        <f t="shared" si="63"/>
        <v>255.5</v>
      </c>
      <c r="N50" s="45">
        <v>255.5</v>
      </c>
      <c r="O50" s="45">
        <v>0</v>
      </c>
      <c r="P50" s="45">
        <v>0</v>
      </c>
      <c r="Q50" s="40">
        <f t="shared" si="46"/>
        <v>255.5</v>
      </c>
      <c r="R50" s="45">
        <v>255.5</v>
      </c>
      <c r="S50" s="45">
        <v>0</v>
      </c>
      <c r="T50" s="45">
        <v>0</v>
      </c>
      <c r="U50" s="40"/>
      <c r="AC50" s="45"/>
      <c r="AD50" s="45"/>
      <c r="AE50" s="45"/>
      <c r="AF50" s="36"/>
    </row>
    <row r="51" spans="2:32" ht="31.5" x14ac:dyDescent="0.25">
      <c r="B51" s="30" t="s">
        <v>469</v>
      </c>
      <c r="C51" s="31"/>
      <c r="D51" s="31" t="s">
        <v>150</v>
      </c>
      <c r="E51" s="32">
        <f t="shared" si="43"/>
        <v>46500</v>
      </c>
      <c r="F51" s="33">
        <v>46500</v>
      </c>
      <c r="G51" s="33">
        <v>0</v>
      </c>
      <c r="H51" s="33">
        <v>0</v>
      </c>
      <c r="I51" s="32">
        <f t="shared" si="44"/>
        <v>46500</v>
      </c>
      <c r="J51" s="33">
        <v>46500</v>
      </c>
      <c r="K51" s="33">
        <v>0</v>
      </c>
      <c r="L51" s="37">
        <v>0</v>
      </c>
      <c r="M51" s="32">
        <f t="shared" si="63"/>
        <v>46500</v>
      </c>
      <c r="N51" s="33">
        <v>46500</v>
      </c>
      <c r="O51" s="33">
        <v>0</v>
      </c>
      <c r="P51" s="33">
        <v>0</v>
      </c>
      <c r="Q51" s="32">
        <f t="shared" si="46"/>
        <v>46500</v>
      </c>
      <c r="R51" s="33">
        <v>46500</v>
      </c>
      <c r="S51" s="33">
        <v>0</v>
      </c>
      <c r="T51" s="33">
        <v>0</v>
      </c>
      <c r="U51" s="32">
        <f>R51-F51</f>
        <v>0</v>
      </c>
      <c r="V51" s="91">
        <v>46000</v>
      </c>
      <c r="AC51" s="33"/>
      <c r="AD51" s="33"/>
      <c r="AE51" s="33"/>
      <c r="AF51" s="36"/>
    </row>
    <row r="52" spans="2:32" ht="18" x14ac:dyDescent="0.25">
      <c r="B52" s="41"/>
      <c r="C52" s="42"/>
      <c r="D52" s="43" t="s">
        <v>151</v>
      </c>
      <c r="E52" s="36">
        <f t="shared" si="43"/>
        <v>0</v>
      </c>
      <c r="F52" s="36">
        <f t="shared" ref="F52:H52" si="65">SUM(F53:F54)</f>
        <v>0</v>
      </c>
      <c r="G52" s="36">
        <f t="shared" si="65"/>
        <v>0</v>
      </c>
      <c r="H52" s="36">
        <f t="shared" si="65"/>
        <v>0</v>
      </c>
      <c r="I52" s="36">
        <f t="shared" si="44"/>
        <v>0</v>
      </c>
      <c r="J52" s="36">
        <f t="shared" ref="J52:K52" si="66">SUM(J53:J54)</f>
        <v>0</v>
      </c>
      <c r="K52" s="36">
        <f t="shared" si="66"/>
        <v>0</v>
      </c>
      <c r="L52" s="37">
        <v>0</v>
      </c>
      <c r="M52" s="36">
        <f t="shared" si="63"/>
        <v>0</v>
      </c>
      <c r="N52" s="36">
        <f t="shared" ref="N52:O52" si="67">SUM(N53:N54)</f>
        <v>0</v>
      </c>
      <c r="O52" s="36">
        <f t="shared" si="67"/>
        <v>0</v>
      </c>
      <c r="P52" s="36">
        <f t="shared" ref="P52" si="68">SUM(P53:P54)</f>
        <v>0</v>
      </c>
      <c r="Q52" s="36">
        <f t="shared" si="46"/>
        <v>0</v>
      </c>
      <c r="R52" s="36">
        <f t="shared" ref="R52" si="69">SUM(R53:R54)</f>
        <v>0</v>
      </c>
      <c r="S52" s="36">
        <f t="shared" ref="S52" si="70">SUM(S53:S54)</f>
        <v>0</v>
      </c>
      <c r="T52" s="36">
        <f t="shared" ref="T52" si="71">SUM(T53:T54)</f>
        <v>0</v>
      </c>
      <c r="U52" s="36"/>
      <c r="AC52" s="36">
        <f t="shared" ref="AC52:AE52" si="72">SUM(AC53:AC54)</f>
        <v>0</v>
      </c>
      <c r="AD52" s="36">
        <f t="shared" si="72"/>
        <v>0</v>
      </c>
      <c r="AE52" s="36">
        <f t="shared" si="72"/>
        <v>0</v>
      </c>
      <c r="AF52" s="36"/>
    </row>
    <row r="53" spans="2:32" ht="18" x14ac:dyDescent="0.25">
      <c r="B53" s="41"/>
      <c r="C53" s="42"/>
      <c r="D53" s="44" t="s">
        <v>335</v>
      </c>
      <c r="E53" s="37">
        <f t="shared" si="43"/>
        <v>0</v>
      </c>
      <c r="F53" s="37">
        <v>0</v>
      </c>
      <c r="G53" s="37">
        <v>0</v>
      </c>
      <c r="H53" s="37">
        <v>0</v>
      </c>
      <c r="I53" s="37">
        <f t="shared" si="44"/>
        <v>0</v>
      </c>
      <c r="J53" s="37">
        <v>0</v>
      </c>
      <c r="K53" s="37">
        <v>0</v>
      </c>
      <c r="L53" s="33">
        <v>0</v>
      </c>
      <c r="M53" s="36">
        <f t="shared" si="63"/>
        <v>0</v>
      </c>
      <c r="N53" s="37">
        <v>0</v>
      </c>
      <c r="O53" s="37">
        <v>0</v>
      </c>
      <c r="P53" s="37">
        <v>0</v>
      </c>
      <c r="Q53" s="37">
        <f t="shared" si="46"/>
        <v>0</v>
      </c>
      <c r="R53" s="37">
        <v>0</v>
      </c>
      <c r="S53" s="37">
        <v>0</v>
      </c>
      <c r="T53" s="37">
        <v>0</v>
      </c>
      <c r="U53" s="36"/>
      <c r="AC53" s="37">
        <v>0</v>
      </c>
      <c r="AD53" s="37">
        <v>0</v>
      </c>
      <c r="AE53" s="37">
        <v>0</v>
      </c>
      <c r="AF53" s="36"/>
    </row>
    <row r="54" spans="2:32" ht="18" x14ac:dyDescent="0.25">
      <c r="B54" s="41"/>
      <c r="C54" s="42"/>
      <c r="D54" s="44" t="s">
        <v>155</v>
      </c>
      <c r="E54" s="36">
        <f t="shared" si="43"/>
        <v>0</v>
      </c>
      <c r="F54" s="37">
        <v>0</v>
      </c>
      <c r="G54" s="37">
        <v>0</v>
      </c>
      <c r="H54" s="37">
        <v>0</v>
      </c>
      <c r="I54" s="36">
        <f t="shared" si="44"/>
        <v>0</v>
      </c>
      <c r="J54" s="37">
        <v>0</v>
      </c>
      <c r="K54" s="37">
        <v>0</v>
      </c>
      <c r="L54" s="49">
        <f t="shared" ref="L54" si="73">SUM(L55:L56)</f>
        <v>0</v>
      </c>
      <c r="M54" s="36">
        <f t="shared" si="63"/>
        <v>0</v>
      </c>
      <c r="N54" s="37">
        <v>0</v>
      </c>
      <c r="O54" s="37">
        <v>0</v>
      </c>
      <c r="P54" s="37">
        <v>0</v>
      </c>
      <c r="Q54" s="36">
        <f t="shared" si="46"/>
        <v>0</v>
      </c>
      <c r="R54" s="37">
        <v>0</v>
      </c>
      <c r="S54" s="37">
        <v>0</v>
      </c>
      <c r="T54" s="37">
        <v>0</v>
      </c>
      <c r="U54" s="36"/>
      <c r="AC54" s="37">
        <v>0</v>
      </c>
      <c r="AD54" s="37">
        <v>0</v>
      </c>
      <c r="AE54" s="37">
        <v>0</v>
      </c>
      <c r="AF54" s="36"/>
    </row>
    <row r="55" spans="2:32" ht="47.25" x14ac:dyDescent="0.25">
      <c r="B55" s="30" t="s">
        <v>464</v>
      </c>
      <c r="C55" s="31"/>
      <c r="D55" s="31" t="s">
        <v>339</v>
      </c>
      <c r="E55" s="32">
        <f t="shared" si="43"/>
        <v>6500</v>
      </c>
      <c r="F55" s="33">
        <v>6500</v>
      </c>
      <c r="G55" s="33">
        <v>0</v>
      </c>
      <c r="H55" s="33">
        <v>0</v>
      </c>
      <c r="I55" s="32">
        <f t="shared" si="44"/>
        <v>6500</v>
      </c>
      <c r="J55" s="33">
        <v>6500</v>
      </c>
      <c r="K55" s="33">
        <v>0</v>
      </c>
      <c r="L55" s="51">
        <v>0</v>
      </c>
      <c r="M55" s="32">
        <f t="shared" si="63"/>
        <v>7300</v>
      </c>
      <c r="N55" s="33">
        <f>7200+100</f>
        <v>7300</v>
      </c>
      <c r="O55" s="33">
        <v>0</v>
      </c>
      <c r="P55" s="33">
        <v>0</v>
      </c>
      <c r="Q55" s="32">
        <f t="shared" si="46"/>
        <v>7300</v>
      </c>
      <c r="R55" s="33">
        <f>7200+100</f>
        <v>7300</v>
      </c>
      <c r="S55" s="33">
        <v>0</v>
      </c>
      <c r="T55" s="33">
        <v>0</v>
      </c>
      <c r="U55" s="32">
        <f>R55-F55</f>
        <v>800</v>
      </c>
      <c r="V55" s="91">
        <v>7000</v>
      </c>
      <c r="AC55" s="33">
        <v>8000</v>
      </c>
      <c r="AD55" s="33">
        <v>8000</v>
      </c>
      <c r="AE55" s="33">
        <v>9000</v>
      </c>
      <c r="AF55" s="36"/>
    </row>
    <row r="56" spans="2:32" ht="18" x14ac:dyDescent="0.25">
      <c r="B56" s="46"/>
      <c r="C56" s="47"/>
      <c r="D56" s="48" t="s">
        <v>151</v>
      </c>
      <c r="E56" s="49">
        <f t="shared" si="43"/>
        <v>537</v>
      </c>
      <c r="F56" s="49">
        <f t="shared" ref="F56:H56" si="74">SUM(F57:F58)</f>
        <v>537</v>
      </c>
      <c r="G56" s="49">
        <f t="shared" si="74"/>
        <v>0</v>
      </c>
      <c r="H56" s="49">
        <f t="shared" si="74"/>
        <v>0</v>
      </c>
      <c r="I56" s="49">
        <f t="shared" si="44"/>
        <v>537</v>
      </c>
      <c r="J56" s="49">
        <f t="shared" ref="J56:K56" si="75">SUM(J57:J58)</f>
        <v>537</v>
      </c>
      <c r="K56" s="49">
        <f t="shared" si="75"/>
        <v>0</v>
      </c>
      <c r="L56" s="51">
        <v>0</v>
      </c>
      <c r="M56" s="49">
        <f t="shared" si="63"/>
        <v>554</v>
      </c>
      <c r="N56" s="49">
        <f t="shared" ref="N56:O56" si="76">SUM(N57:N58)</f>
        <v>554</v>
      </c>
      <c r="O56" s="49">
        <f t="shared" si="76"/>
        <v>0</v>
      </c>
      <c r="P56" s="49">
        <f t="shared" ref="P56" si="77">SUM(P57:P58)</f>
        <v>0</v>
      </c>
      <c r="Q56" s="49">
        <f t="shared" si="46"/>
        <v>554</v>
      </c>
      <c r="R56" s="49">
        <f t="shared" ref="R56" si="78">SUM(R57:R58)</f>
        <v>554</v>
      </c>
      <c r="S56" s="49">
        <f t="shared" ref="S56" si="79">SUM(S57:S58)</f>
        <v>0</v>
      </c>
      <c r="T56" s="49">
        <f t="shared" ref="T56" si="80">SUM(T57:T58)</f>
        <v>0</v>
      </c>
      <c r="U56" s="49"/>
      <c r="AC56" s="49">
        <f t="shared" ref="AC56:AE56" si="81">SUM(AC57:AC58)</f>
        <v>554</v>
      </c>
      <c r="AD56" s="49">
        <f t="shared" si="81"/>
        <v>554</v>
      </c>
      <c r="AE56" s="49">
        <f t="shared" si="81"/>
        <v>554</v>
      </c>
      <c r="AF56" s="36"/>
    </row>
    <row r="57" spans="2:32" ht="19.5" x14ac:dyDescent="0.25">
      <c r="B57" s="46"/>
      <c r="C57" s="47"/>
      <c r="D57" s="50" t="s">
        <v>335</v>
      </c>
      <c r="E57" s="51">
        <f t="shared" si="43"/>
        <v>0</v>
      </c>
      <c r="F57" s="51">
        <v>0</v>
      </c>
      <c r="G57" s="51">
        <v>0</v>
      </c>
      <c r="H57" s="51">
        <v>0</v>
      </c>
      <c r="I57" s="51" t="e">
        <f t="shared" si="44"/>
        <v>#REF!</v>
      </c>
      <c r="J57" s="51">
        <v>0</v>
      </c>
      <c r="K57" s="51">
        <v>0</v>
      </c>
      <c r="L57" s="19" t="e">
        <f>#REF!+#REF!+#REF!+#REF!</f>
        <v>#REF!</v>
      </c>
      <c r="M57" s="49">
        <f t="shared" si="63"/>
        <v>0</v>
      </c>
      <c r="N57" s="51">
        <v>0</v>
      </c>
      <c r="O57" s="51">
        <v>0</v>
      </c>
      <c r="P57" s="51">
        <v>0</v>
      </c>
      <c r="Q57" s="51">
        <f t="shared" si="46"/>
        <v>0</v>
      </c>
      <c r="R57" s="51">
        <v>0</v>
      </c>
      <c r="S57" s="51">
        <v>0</v>
      </c>
      <c r="T57" s="51">
        <v>0</v>
      </c>
      <c r="U57" s="49"/>
      <c r="AC57" s="51">
        <v>0</v>
      </c>
      <c r="AD57" s="51">
        <v>0</v>
      </c>
      <c r="AE57" s="51">
        <v>0</v>
      </c>
      <c r="AF57" s="36"/>
    </row>
    <row r="58" spans="2:32" ht="19.5" x14ac:dyDescent="0.25">
      <c r="B58" s="46"/>
      <c r="C58" s="47"/>
      <c r="D58" s="50" t="s">
        <v>155</v>
      </c>
      <c r="E58" s="49">
        <f t="shared" si="43"/>
        <v>537</v>
      </c>
      <c r="F58" s="51">
        <v>537</v>
      </c>
      <c r="G58" s="51">
        <v>0</v>
      </c>
      <c r="H58" s="51">
        <v>0</v>
      </c>
      <c r="I58" s="49" t="e">
        <f t="shared" si="44"/>
        <v>#REF!</v>
      </c>
      <c r="J58" s="51">
        <v>537</v>
      </c>
      <c r="K58" s="51">
        <v>0</v>
      </c>
      <c r="L58" s="52" t="e">
        <f>#REF!+#REF!+#REF!+#REF!</f>
        <v>#REF!</v>
      </c>
      <c r="M58" s="49">
        <f t="shared" si="63"/>
        <v>554</v>
      </c>
      <c r="N58" s="51">
        <v>554</v>
      </c>
      <c r="O58" s="51">
        <v>0</v>
      </c>
      <c r="P58" s="51">
        <v>0</v>
      </c>
      <c r="Q58" s="49">
        <f t="shared" si="46"/>
        <v>554</v>
      </c>
      <c r="R58" s="51">
        <v>554</v>
      </c>
      <c r="S58" s="51">
        <v>0</v>
      </c>
      <c r="T58" s="51">
        <v>0</v>
      </c>
      <c r="U58" s="49"/>
      <c r="AC58" s="51">
        <v>554</v>
      </c>
      <c r="AD58" s="51">
        <v>554</v>
      </c>
      <c r="AE58" s="51">
        <v>554</v>
      </c>
      <c r="AF58" s="36"/>
    </row>
  </sheetData>
  <autoFilter ref="A8:AA58"/>
  <mergeCells count="14">
    <mergeCell ref="A6:A8"/>
    <mergeCell ref="B6:B8"/>
    <mergeCell ref="C6:C8"/>
    <mergeCell ref="D6:D8"/>
    <mergeCell ref="E7:H7"/>
    <mergeCell ref="U7:X7"/>
    <mergeCell ref="Y7:AB7"/>
    <mergeCell ref="Q2:R2"/>
    <mergeCell ref="B3:T3"/>
    <mergeCell ref="O5:P5"/>
    <mergeCell ref="I7:L7"/>
    <mergeCell ref="M7:P7"/>
    <mergeCell ref="Q7:T7"/>
    <mergeCell ref="E6:U6"/>
  </mergeCells>
  <pageMargins left="0" right="0" top="0" bottom="0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N3.2</vt:lpstr>
      <vt:lpstr>დანართი N3.2 (ახალი ჭერის ფარგ)</vt:lpstr>
      <vt:lpstr>'დანართი N3.2'!Print_Area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Maia Gotiashvili</cp:lastModifiedBy>
  <cp:lastPrinted>2019-06-20T12:42:27Z</cp:lastPrinted>
  <dcterms:created xsi:type="dcterms:W3CDTF">2015-11-13T09:57:34Z</dcterms:created>
  <dcterms:modified xsi:type="dcterms:W3CDTF">2019-06-20T13:40:29Z</dcterms:modified>
</cp:coreProperties>
</file>